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LipovaUcebna407 - Oprava ..." sheetId="2" state="visible" r:id="rId4"/>
  </sheets>
  <definedNames>
    <definedName function="false" hidden="false" localSheetId="1" name="_xlnm.Print_Area" vbProcedure="false">'LipovaUcebna407 - Oprava ...'!$C$4:$J$76,'LipovaUcebna407 - Oprava ...'!$C$82:$J$112,'LipovaUcebna407 - Oprava ...'!$C$118:$K$233</definedName>
    <definedName function="false" hidden="false" localSheetId="1" name="_xlnm.Print_Titles" vbProcedure="false">'LipovaUcebna407 - Oprava ...'!$128:$128</definedName>
    <definedName function="false" hidden="true" localSheetId="1" name="_xlnm._FilterDatabase" vbProcedure="false">'LipovaUcebna407 - Oprava ...'!$C$128:$K$233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<sst xmlns="http://schemas.openxmlformats.org/spreadsheetml/2006/main" count="1395" uniqueCount="415">
  <si>
    <t xml:space="preserve">Export Komplet</t>
  </si>
  <si>
    <t xml:space="preserve">2.0</t>
  </si>
  <si>
    <t xml:space="preserve">False</t>
  </si>
  <si>
    <t xml:space="preserve">{d39f400d-f370-49fc-98cf-48fa83f55a5a}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</si>
  <si>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</si>
  <si>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</si>
  <si>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</si>
  <si>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</si>
  <si>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</si>
  <si>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</si>
  <si>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</si>
  <si>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</si>
  <si>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</si>
  <si>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LipovaUcebna407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</si>
  <si>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</si>
  <si>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</si>
  <si>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učebny č.407</t>
  </si>
  <si>
    <t xml:space="preserve">KSO:</t>
  </si>
  <si>
    <t xml:space="preserve">CC-CZ:</t>
  </si>
  <si>
    <t xml:space="preserve">Místo:</t>
  </si>
  <si>
    <t xml:space="preserve">Lipová 18, Brno</t>
  </si>
  <si>
    <t xml:space="preserve">Datum:</t>
  </si>
  <si>
    <t xml:space="preserve">3. 2. 2025</t>
  </si>
  <si>
    <t xml:space="preserve">Zadavatel:</t>
  </si>
  <si>
    <t xml:space="preserve">IČ:</t>
  </si>
  <si>
    <t xml:space="preserve">MmBrna,OSM,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</si>
  <si>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</si>
  <si>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</si>
  <si>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</si>
  <si>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</si>
  <si>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</t>
  </si>
  <si>
    <t xml:space="preserve">True</t>
  </si>
  <si>
    <t xml:space="preserve">Zpracovatel:</t>
  </si>
  <si>
    <t xml:space="preserve">Radka Volková, Loděnice 50, 67175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</si>
  <si>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</si>
  <si>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</si>
  <si>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</si>
  <si>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</si>
  <si>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</si>
  <si>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</si>
  <si>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</si>
  <si>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</si>
  <si>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</si>
  <si>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</si>
  <si>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</si>
  <si>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</si>
  <si>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</si>
  <si>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</si>
  <si>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</si>
  <si>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</si>
  <si>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</si>
  <si>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</si>
  <si>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</si>
  <si>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</si>
  <si>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</si>
  <si>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</si>
  <si>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</si>
  <si>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</si>
  <si>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</si>
  <si>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</si>
  <si>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</si>
  <si>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</si>
  <si>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</si>
  <si>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</si>
  <si>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</si>
  <si>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</si>
  <si>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</si>
  <si>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</si>
  <si>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</si>
  <si>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</si>
  <si>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</si>
  <si>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</si>
  <si>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</si>
  <si>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</si>
  <si>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</si>
  <si>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</si>
  <si>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</si>
  <si>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</si>
  <si>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</si>
  <si>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</si>
  <si>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</si>
  <si>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</si>
  <si>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</si>
  <si>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</si>
  <si>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</si>
  <si>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</si>
  <si>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</si>
  <si>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</si>
  <si>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</si>
  <si>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</si>
  <si>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</si>
  <si>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</si>
  <si>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</si>
  <si>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</si>
  <si>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PSV - Práce a dodávky PSV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</si>
  <si>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</si>
  <si>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</si>
  <si>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</si>
  <si>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</si>
  <si>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</si>
  <si>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</si>
  <si>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</si>
  <si>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</si>
  <si>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</si>
  <si>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</si>
  <si>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</si>
  <si>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</si>
  <si>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</si>
  <si>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</si>
  <si>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</si>
  <si>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</si>
  <si>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</si>
  <si>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</si>
  <si>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</si>
  <si>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</si>
  <si>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</si>
  <si>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</si>
  <si>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</si>
  <si>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</si>
  <si>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</si>
  <si>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</si>
  <si>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</si>
  <si>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</si>
  <si>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</si>
  <si>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</si>
  <si>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612135101</t>
  </si>
  <si>
    <t xml:space="preserve">Hrubá výplň rýh ve stěnách maltou jakékoli šířky rýhy</t>
  </si>
  <si>
    <t xml:space="preserve">m2</t>
  </si>
  <si>
    <t xml:space="preserve">CS ÚRS 2025 01</t>
  </si>
  <si>
    <t xml:space="preserve">4</t>
  </si>
  <si>
    <t xml:space="preserve">122937931</t>
  </si>
  <si>
    <t xml:space="preserve">VV</t>
  </si>
  <si>
    <t xml:space="preserve">7*0,1+7,0*0,1</t>
  </si>
  <si>
    <t xml:space="preserve">612325121</t>
  </si>
  <si>
    <t xml:space="preserve">Vápenocementová štuková omítka rýh ve stěnách š do 150 mm</t>
  </si>
  <si>
    <t xml:space="preserve">789289817</t>
  </si>
  <si>
    <t xml:space="preserve">14*0,1</t>
  </si>
  <si>
    <t xml:space="preserve">3</t>
  </si>
  <si>
    <t xml:space="preserve">612325421</t>
  </si>
  <si>
    <t xml:space="preserve">Oprava vnitřní vápenocementové štukové omítky tl jádrové omítky do 20 mm a tl štuku do 3 mm stěn v rozsahu plochy do 10 %</t>
  </si>
  <si>
    <t xml:space="preserve">-938367381</t>
  </si>
  <si>
    <t xml:space="preserve">(6,95+7,25*2)*3,45-6*2,0</t>
  </si>
  <si>
    <t xml:space="preserve">612325423</t>
  </si>
  <si>
    <t xml:space="preserve">Oprava vnitřní vápenocementové štukové omítky tl jádrové omítky do 20 mm a tl štuku do 3 mm stěn v rozsahu plochy přes 30 do 50 %</t>
  </si>
  <si>
    <t xml:space="preserve">-1316297430</t>
  </si>
  <si>
    <t xml:space="preserve">6,0*2,0</t>
  </si>
  <si>
    <t xml:space="preserve">5</t>
  </si>
  <si>
    <t xml:space="preserve">619991011</t>
  </si>
  <si>
    <t xml:space="preserve">Obalení samostatných konstrukcí a prvků PE fólií</t>
  </si>
  <si>
    <t xml:space="preserve">-99324972</t>
  </si>
  <si>
    <t xml:space="preserve">6,95*2,6</t>
  </si>
  <si>
    <t xml:space="preserve">632441216</t>
  </si>
  <si>
    <t xml:space="preserve">Potěr anhydritový samonivelační litý C25 přes 25 do 30 mm-srovnání podlahy</t>
  </si>
  <si>
    <t xml:space="preserve">-711444031</t>
  </si>
  <si>
    <t xml:space="preserve">7,25*7,0</t>
  </si>
  <si>
    <t xml:space="preserve">9</t>
  </si>
  <si>
    <t xml:space="preserve">Ostatní konstrukce a práce, bourání</t>
  </si>
  <si>
    <t xml:space="preserve">7</t>
  </si>
  <si>
    <t xml:space="preserve">949101111</t>
  </si>
  <si>
    <t xml:space="preserve">Lešení pomocné pro objekty pozemních staveb s lešeňovou podlahou v do 1,9 m zatížení do 150 kg/m2</t>
  </si>
  <si>
    <t xml:space="preserve">942661662</t>
  </si>
  <si>
    <t xml:space="preserve">5*1,2*3</t>
  </si>
  <si>
    <t xml:space="preserve">8</t>
  </si>
  <si>
    <t xml:space="preserve">952901111</t>
  </si>
  <si>
    <t xml:space="preserve">Vyčištění budov bytové a občanské výstavby při výšce podlaží do 4 m</t>
  </si>
  <si>
    <t xml:space="preserve">-1354731832</t>
  </si>
  <si>
    <t xml:space="preserve">7,25*7</t>
  </si>
  <si>
    <t xml:space="preserve">952-pc 1</t>
  </si>
  <si>
    <t xml:space="preserve">Vyklizení třídy- lavic,katedry, polic, skřiněk </t>
  </si>
  <si>
    <t xml:space="preserve">sada</t>
  </si>
  <si>
    <t xml:space="preserve">-1340984646</t>
  </si>
  <si>
    <t xml:space="preserve">10</t>
  </si>
  <si>
    <t xml:space="preserve">952-pc 2</t>
  </si>
  <si>
    <t xml:space="preserve">Demontáž plynové trubky v rohu-uříznutí a zaslepení</t>
  </si>
  <si>
    <t xml:space="preserve">-1842462489</t>
  </si>
  <si>
    <t xml:space="preserve">11</t>
  </si>
  <si>
    <t xml:space="preserve">952-pc 3</t>
  </si>
  <si>
    <t xml:space="preserve">Demontáž tabule uchycené do zdi a do podlahy </t>
  </si>
  <si>
    <t xml:space="preserve">484474099</t>
  </si>
  <si>
    <t xml:space="preserve">965045112</t>
  </si>
  <si>
    <t xml:space="preserve">Bourání potěrů cementových nebo pískocementových tl do 50 mm pl do 4 m2-pod dlažbou</t>
  </si>
  <si>
    <t xml:space="preserve">-1396074480</t>
  </si>
  <si>
    <t xml:space="preserve">13</t>
  </si>
  <si>
    <t xml:space="preserve">965081212</t>
  </si>
  <si>
    <t xml:space="preserve">Bourání podlah z dlaždic keramických nebo xylolitových tl do 10 mm plochy do 1 m2</t>
  </si>
  <si>
    <t xml:space="preserve">-758349444</t>
  </si>
  <si>
    <t xml:space="preserve">7*0,3</t>
  </si>
  <si>
    <t xml:space="preserve">14</t>
  </si>
  <si>
    <t xml:space="preserve">965081611</t>
  </si>
  <si>
    <t xml:space="preserve">Odsekání soklíků rovných</t>
  </si>
  <si>
    <t xml:space="preserve">m</t>
  </si>
  <si>
    <t xml:space="preserve">-2076701517</t>
  </si>
  <si>
    <t xml:space="preserve">15</t>
  </si>
  <si>
    <t xml:space="preserve">974031132</t>
  </si>
  <si>
    <t xml:space="preserve">Vysekání rýh ve zdivu cihelném hl do 50 mm š do 70 mm</t>
  </si>
  <si>
    <t xml:space="preserve">-2075039017</t>
  </si>
  <si>
    <t xml:space="preserve">16</t>
  </si>
  <si>
    <t xml:space="preserve">978013111</t>
  </si>
  <si>
    <t xml:space="preserve">Otlučení (osekání) vnitřní vápenné nebo vápenocementové omítky stěn v rozsahu do 5 %</t>
  </si>
  <si>
    <t xml:space="preserve">-348932879</t>
  </si>
  <si>
    <t xml:space="preserve">17</t>
  </si>
  <si>
    <t xml:space="preserve">978013161</t>
  </si>
  <si>
    <t xml:space="preserve">Otlučení (osekání) vnitřní vápenné nebo vápenocementové omítky stěn v rozsahu přes 30 do 50 %</t>
  </si>
  <si>
    <t xml:space="preserve">118241282</t>
  </si>
  <si>
    <t xml:space="preserve">997</t>
  </si>
  <si>
    <t xml:space="preserve">Doprava suti a vybouraných hmot</t>
  </si>
  <si>
    <t xml:space="preserve">18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</si>
  <si>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</si>
  <si>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</si>
  <si>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</si>
  <si>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6707939</t>
  </si>
  <si>
    <t xml:space="preserve">19</t>
  </si>
  <si>
    <t xml:space="preserve">997013501</t>
  </si>
  <si>
    <t xml:space="preserve">Odvoz suti a vybouraných hmot na skládku nebo meziskládku do 1 km se složením</t>
  </si>
  <si>
    <t xml:space="preserve">1606385598</t>
  </si>
  <si>
    <t xml:space="preserve">20</t>
  </si>
  <si>
    <t xml:space="preserve">997013509</t>
  </si>
  <si>
    <t xml:space="preserve">Příplatek k odvozu suti a vybouraných hmot na skládku ZKD 1 km přes 1 km</t>
  </si>
  <si>
    <t xml:space="preserve">1258146255</t>
  </si>
  <si>
    <t xml:space="preserve">1,38*14 'Přepočtené koeficientem množství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</si>
  <si>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</si>
  <si>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</si>
  <si>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-665326897</t>
  </si>
  <si>
    <t xml:space="preserve">998</t>
  </si>
  <si>
    <t xml:space="preserve">Přesun hmot</t>
  </si>
  <si>
    <t xml:space="preserve">22</t>
  </si>
  <si>
    <t xml:space="preserve">998018002</t>
  </si>
  <si>
    <t xml:space="preserve">Přesun hmot pro budovy ruční pro budovy v přes 6 do 12 m</t>
  </si>
  <si>
    <t xml:space="preserve">-1647107572</t>
  </si>
  <si>
    <t xml:space="preserve">PSV</t>
  </si>
  <si>
    <t xml:space="preserve">Práce a dodávky PSV</t>
  </si>
  <si>
    <t xml:space="preserve">725</t>
  </si>
  <si>
    <t xml:space="preserve">Zdravotechnika - zařizovací předměty</t>
  </si>
  <si>
    <t xml:space="preserve">23</t>
  </si>
  <si>
    <t xml:space="preserve">725820802</t>
  </si>
  <si>
    <t xml:space="preserve">Demontáž baterie  do jednoho otvoru</t>
  </si>
  <si>
    <t xml:space="preserve">soubor</t>
  </si>
  <si>
    <t xml:space="preserve">-330391815</t>
  </si>
  <si>
    <t xml:space="preserve">24</t>
  </si>
  <si>
    <t xml:space="preserve">725822611</t>
  </si>
  <si>
    <t xml:space="preserve">Baterie umyvadlová stojánková páková </t>
  </si>
  <si>
    <t xml:space="preserve">1260959521</t>
  </si>
  <si>
    <t xml:space="preserve">25</t>
  </si>
  <si>
    <t xml:space="preserve">725-pc 1</t>
  </si>
  <si>
    <t xml:space="preserve">Úprava vody a kanalizce-osazení nové baterie u umyvadla</t>
  </si>
  <si>
    <t xml:space="preserve">657613169</t>
  </si>
  <si>
    <t xml:space="preserve">26</t>
  </si>
  <si>
    <t xml:space="preserve">998725312</t>
  </si>
  <si>
    <t xml:space="preserve">Přesun hmot procentní pro zařizovací předměty ruční v objektech v přes 6 do 12 m</t>
  </si>
  <si>
    <t xml:space="preserve">%</t>
  </si>
  <si>
    <t xml:space="preserve">-2098410767</t>
  </si>
  <si>
    <t xml:space="preserve">741</t>
  </si>
  <si>
    <t xml:space="preserve">Elektroinstalace - silnoproud</t>
  </si>
  <si>
    <t xml:space="preserve">27</t>
  </si>
  <si>
    <t xml:space="preserve">7413700</t>
  </si>
  <si>
    <t xml:space="preserve">Demonáž svítidla</t>
  </si>
  <si>
    <t xml:space="preserve">kus</t>
  </si>
  <si>
    <t xml:space="preserve">1872101592</t>
  </si>
  <si>
    <t xml:space="preserve">28</t>
  </si>
  <si>
    <t xml:space="preserve">741370002</t>
  </si>
  <si>
    <t xml:space="preserve">Montáž svítidlo žárovkové bytové stropní přisazené 1 zdroj se sklem</t>
  </si>
  <si>
    <t xml:space="preserve">996096810</t>
  </si>
  <si>
    <t xml:space="preserve">29</t>
  </si>
  <si>
    <t xml:space="preserve">M</t>
  </si>
  <si>
    <t xml:space="preserve">34821-01</t>
  </si>
  <si>
    <t xml:space="preserve">zářivkové svítidlo stropní přisazené  dvě LED trubice světelného zdroje a recyklačních poplatků</t>
  </si>
  <si>
    <t xml:space="preserve">32</t>
  </si>
  <si>
    <t xml:space="preserve">-39783972</t>
  </si>
  <si>
    <t xml:space="preserve">30</t>
  </si>
  <si>
    <t xml:space="preserve">741-pc 1</t>
  </si>
  <si>
    <t xml:space="preserve">Demontáž intern.zasuvky,po odstranění obkladu se osadí zpět na stěnu </t>
  </si>
  <si>
    <t xml:space="preserve">-1931271788</t>
  </si>
  <si>
    <t xml:space="preserve">31</t>
  </si>
  <si>
    <t xml:space="preserve">741-pc 2</t>
  </si>
  <si>
    <t xml:space="preserve">Výměna dvoj zásuvek</t>
  </si>
  <si>
    <t xml:space="preserve">31087895</t>
  </si>
  <si>
    <t xml:space="preserve">741-pc 3</t>
  </si>
  <si>
    <t xml:space="preserve">Výměna vypínačů a dvou vypínačů</t>
  </si>
  <si>
    <t xml:space="preserve">1351090894</t>
  </si>
  <si>
    <t xml:space="preserve">33</t>
  </si>
  <si>
    <t xml:space="preserve">741-pc 4</t>
  </si>
  <si>
    <t xml:space="preserve">Demontáž lišty a vložení stávajícího kabelu do drážky</t>
  </si>
  <si>
    <t xml:space="preserve">2115881507</t>
  </si>
  <si>
    <t xml:space="preserve">34</t>
  </si>
  <si>
    <t xml:space="preserve">998741312</t>
  </si>
  <si>
    <t xml:space="preserve">Přesun hmot procentní pro silnoproud ruční v objektech v přes 6 do 12 m</t>
  </si>
  <si>
    <t xml:space="preserve">730521041</t>
  </si>
  <si>
    <t xml:space="preserve">762</t>
  </si>
  <si>
    <t xml:space="preserve">Konstrukce tesařské</t>
  </si>
  <si>
    <t xml:space="preserve">35</t>
  </si>
  <si>
    <t xml:space="preserve">762511284</t>
  </si>
  <si>
    <t xml:space="preserve">Podlahové kce podkladové dvouvrstvé z desek OSB tl 2x15 mm broušených na pero a drážku lepených</t>
  </si>
  <si>
    <t xml:space="preserve">-531690086</t>
  </si>
  <si>
    <t xml:space="preserve">36</t>
  </si>
  <si>
    <t xml:space="preserve">762595001</t>
  </si>
  <si>
    <t xml:space="preserve">Spojovací prostředky pro položení dřevěných podlah a zakrytí kanálů</t>
  </si>
  <si>
    <t xml:space="preserve">1989217599</t>
  </si>
  <si>
    <t xml:space="preserve">37</t>
  </si>
  <si>
    <t xml:space="preserve">998762312</t>
  </si>
  <si>
    <t xml:space="preserve">Přesun hmot procentní pro kce tesařské ruční v objektech v přes 6 do 12 m</t>
  </si>
  <si>
    <t xml:space="preserve">1830081630</t>
  </si>
  <si>
    <t xml:space="preserve">766</t>
  </si>
  <si>
    <t xml:space="preserve">Konstrukce truhlářské</t>
  </si>
  <si>
    <t xml:space="preserve">38</t>
  </si>
  <si>
    <t xml:space="preserve">766411812</t>
  </si>
  <si>
    <t xml:space="preserve">Demontáž truhlářského obložení stěn z panelů plochy přes 1,5 m2</t>
  </si>
  <si>
    <t xml:space="preserve">-779342533</t>
  </si>
  <si>
    <t xml:space="preserve">6*2,0</t>
  </si>
  <si>
    <t xml:space="preserve">776</t>
  </si>
  <si>
    <t xml:space="preserve">Podlahy povlakové</t>
  </si>
  <si>
    <t xml:space="preserve">39</t>
  </si>
  <si>
    <t xml:space="preserve">776111311</t>
  </si>
  <si>
    <t xml:space="preserve">Vysátí podkladu povlakových podlah</t>
  </si>
  <si>
    <t xml:space="preserve">187646876</t>
  </si>
  <si>
    <t xml:space="preserve">40</t>
  </si>
  <si>
    <t xml:space="preserve">776121112</t>
  </si>
  <si>
    <t xml:space="preserve">Vodou ředitelná penetrace savého podkladu povlakových podlah</t>
  </si>
  <si>
    <t xml:space="preserve">719360480</t>
  </si>
  <si>
    <t xml:space="preserve">41</t>
  </si>
  <si>
    <t xml:space="preserve">776141121</t>
  </si>
  <si>
    <t xml:space="preserve">Stěrka podlahová nivelační pro vyrovnání podkladu povlakových podlah pevnosti 30 MPa tl do 3 mm</t>
  </si>
  <si>
    <t xml:space="preserve">298838226</t>
  </si>
  <si>
    <t xml:space="preserve">42</t>
  </si>
  <si>
    <t xml:space="preserve">776201812</t>
  </si>
  <si>
    <t xml:space="preserve">Demontáž lepených povlakových podlah včetně lišt</t>
  </si>
  <si>
    <t xml:space="preserve">1044263883</t>
  </si>
  <si>
    <t xml:space="preserve">43</t>
  </si>
  <si>
    <t xml:space="preserve">776221111</t>
  </si>
  <si>
    <t xml:space="preserve">Lepení pásů z PVC standardním lepidlem</t>
  </si>
  <si>
    <t xml:space="preserve">36550342</t>
  </si>
  <si>
    <t xml:space="preserve">44</t>
  </si>
  <si>
    <t xml:space="preserve">28411143</t>
  </si>
  <si>
    <t xml:space="preserve">podlahovina PVC</t>
  </si>
  <si>
    <t xml:space="preserve">138061200</t>
  </si>
  <si>
    <t xml:space="preserve">50,75*1,1 'Přepočtené koeficientem množství</t>
  </si>
  <si>
    <t xml:space="preserve">45</t>
  </si>
  <si>
    <t xml:space="preserve">776421111</t>
  </si>
  <si>
    <t xml:space="preserve">Montáž a dodávka obvodových lišt lepením</t>
  </si>
  <si>
    <t xml:space="preserve">159987993</t>
  </si>
  <si>
    <t xml:space="preserve">(7,25+7,0)*2*1,1</t>
  </si>
  <si>
    <t xml:space="preserve">46</t>
  </si>
  <si>
    <t xml:space="preserve">998776312</t>
  </si>
  <si>
    <t xml:space="preserve">Přesun hmot procentní pro podlahy povlakové ruční v objektech v přes 6 do 12 m</t>
  </si>
  <si>
    <t xml:space="preserve">1344311220</t>
  </si>
  <si>
    <t xml:space="preserve">781</t>
  </si>
  <si>
    <t xml:space="preserve">Dokončovací práce - obklady</t>
  </si>
  <si>
    <t xml:space="preserve">47</t>
  </si>
  <si>
    <t xml:space="preserve">781121011</t>
  </si>
  <si>
    <t xml:space="preserve">Nátěr penetrační na stěnu</t>
  </si>
  <si>
    <t xml:space="preserve">-918665494</t>
  </si>
  <si>
    <t xml:space="preserve">2,2*1,5</t>
  </si>
  <si>
    <t xml:space="preserve">48</t>
  </si>
  <si>
    <t xml:space="preserve">781131112</t>
  </si>
  <si>
    <t xml:space="preserve">Izolace pod obklad nátěrem nebo stěrkou ve dvou vrstvách</t>
  </si>
  <si>
    <t xml:space="preserve">1604635910</t>
  </si>
  <si>
    <t xml:space="preserve">1,5*1,5</t>
  </si>
  <si>
    <t xml:space="preserve">49</t>
  </si>
  <si>
    <t xml:space="preserve">781151031</t>
  </si>
  <si>
    <t xml:space="preserve">Celoplošné vyrovnání podkladu stěrkou tl 3 mm</t>
  </si>
  <si>
    <t xml:space="preserve">-1595928251</t>
  </si>
  <si>
    <t xml:space="preserve">50</t>
  </si>
  <si>
    <t xml:space="preserve">781472213</t>
  </si>
  <si>
    <t xml:space="preserve">Montáž obkladů keramických hladkých lepených cementovým flexibilním lepidlem přes 2 do 4 ks/m2</t>
  </si>
  <si>
    <t xml:space="preserve">-1599343018</t>
  </si>
  <si>
    <t xml:space="preserve">51</t>
  </si>
  <si>
    <t xml:space="preserve">59761703</t>
  </si>
  <si>
    <t xml:space="preserve">obklad keramický nemrazuvzdorný povrch hladký/lesklý tl do 10mm přes 2 do 4ks/m2</t>
  </si>
  <si>
    <t xml:space="preserve">-2005568863</t>
  </si>
  <si>
    <t xml:space="preserve">3,3*1,15 'Přepočtené koeficientem množství</t>
  </si>
  <si>
    <t xml:space="preserve">52</t>
  </si>
  <si>
    <t xml:space="preserve">781472291</t>
  </si>
  <si>
    <t xml:space="preserve">Příplatek k montáži obkladů keramických lepených cementovým flexibilním lepidlem za plochu do 10 m2</t>
  </si>
  <si>
    <t xml:space="preserve">1489040181</t>
  </si>
  <si>
    <t xml:space="preserve">53</t>
  </si>
  <si>
    <t xml:space="preserve">781492211</t>
  </si>
  <si>
    <t xml:space="preserve">Montáž a dodávka profilů rohových lepených flexibilním cementovým lepidlem</t>
  </si>
  <si>
    <t xml:space="preserve">858046311</t>
  </si>
  <si>
    <t xml:space="preserve">(2,2+1,5*2)*1,1</t>
  </si>
  <si>
    <t xml:space="preserve">54</t>
  </si>
  <si>
    <t xml:space="preserve">998781312</t>
  </si>
  <si>
    <t xml:space="preserve">Přesun hmot procentní pro obklady keramické ruční v objektech v přes 6 do 12 m</t>
  </si>
  <si>
    <t xml:space="preserve">-809989167</t>
  </si>
  <si>
    <t xml:space="preserve">783</t>
  </si>
  <si>
    <t xml:space="preserve">Dokončovací práce - nátěry</t>
  </si>
  <si>
    <t xml:space="preserve">55</t>
  </si>
  <si>
    <t xml:space="preserve">783-pol.1</t>
  </si>
  <si>
    <t xml:space="preserve">Oškrabání a nátěr radiátoru a trub</t>
  </si>
  <si>
    <t xml:space="preserve">2094049097</t>
  </si>
  <si>
    <t xml:space="preserve">784</t>
  </si>
  <si>
    <t xml:space="preserve">Dokončovací práce - malby a tapety</t>
  </si>
  <si>
    <t xml:space="preserve">56</t>
  </si>
  <si>
    <t xml:space="preserve">784111011</t>
  </si>
  <si>
    <t xml:space="preserve">Obroušení podkladu omítnutého v místnostech v do 3,80 m</t>
  </si>
  <si>
    <t xml:space="preserve">1531450990</t>
  </si>
  <si>
    <t xml:space="preserve">(7,25*2+7,0)*3,45+4</t>
  </si>
  <si>
    <t xml:space="preserve">Součet</t>
  </si>
  <si>
    <t xml:space="preserve">57</t>
  </si>
  <si>
    <t xml:space="preserve">784211101</t>
  </si>
  <si>
    <t xml:space="preserve">Dvojnásobné bílé malby ze směsí za mokra výborně oděruvzdorných v místnostech v do 3,80 m</t>
  </si>
  <si>
    <t xml:space="preserve">1870376342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</si>
  <si>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</si>
  <si>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</si>
  <si>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</si>
  <si>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</si>
  <si>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58</t>
  </si>
  <si>
    <t xml:space="preserve">030001000</t>
  </si>
  <si>
    <t xml:space="preserve">Zařízení staveniště 1%</t>
  </si>
  <si>
    <t xml:space="preserve">1024</t>
  </si>
  <si>
    <t xml:space="preserve">1483979758</t>
  </si>
  <si>
    <t xml:space="preserve">VRN6</t>
  </si>
  <si>
    <t xml:space="preserve">Územní vlivy</t>
  </si>
  <si>
    <t xml:space="preserve">59</t>
  </si>
  <si>
    <t xml:space="preserve">060001000</t>
  </si>
  <si>
    <t xml:space="preserve">Územní vlivy 3,2%</t>
  </si>
  <si>
    <t xml:space="preserve">116825203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</si>
</sst>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FF0000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178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LipovaUcebna407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učebny č.407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Lipová 18,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3. 2. 2025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Volková, Loděnice 50, 67175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37.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'LipovaUcebna407 -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'LipovaUcebna407 - Oprava ...'!P129</f>
        <v>0</v>
      </c>
      <c r="AV95" s="94" t="n">
        <f aca="false">'LipovaUcebna407 - Oprava ...'!J31</f>
        <v>0</v>
      </c>
      <c r="AW95" s="94" t="n">
        <f aca="false">'LipovaUcebna407 - Oprava ...'!J32</f>
        <v>0</v>
      </c>
      <c r="AX95" s="94" t="n">
        <f aca="false">'LipovaUcebna407 - Oprava ...'!J33</f>
        <v>0</v>
      </c>
      <c r="AY95" s="94" t="n">
        <f aca="false">'LipovaUcebna407 - Oprava ...'!J34</f>
        <v>0</v>
      </c>
      <c r="AZ95" s="94" t="n">
        <f aca="false">'LipovaUcebna407 - Oprava ...'!F31</f>
        <v>0</v>
      </c>
      <c r="BA95" s="94" t="n">
        <f aca="false">'LipovaUcebna407 - Oprava ...'!F32</f>
        <v>0</v>
      </c>
      <c r="BB95" s="94" t="n">
        <f aca="false">'LipovaUcebna407 - Oprava ...'!F33</f>
        <v>0</v>
      </c>
      <c r="BC95" s="94" t="n">
        <f aca="false">'LipovaUcebna407 - Oprava ...'!F34</f>
        <v>0</v>
      </c>
      <c r="BD95" s="96" t="n">
        <f aca="false">'LipovaUcebna407 - Oprava 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LipovaUcebna407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34"/>
  <sheetViews>
    <sheetView showFormulas="false" showGridLines="false" showRowColHeaders="true" showZeros="true" rightToLeft="false" tabSelected="true" showOutlineSymbols="true" defaultGridColor="true" view="normal" topLeftCell="A213" colorId="64" zoomScale="100" zoomScaleNormal="100" zoomScalePageLayoutView="100" workbookViewId="0">
      <selection pane="topLeft" activeCell="K178" activeCellId="0" sqref="K17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3. 2. 2025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35</v>
      </c>
      <c r="E28" s="22"/>
      <c r="F28" s="22"/>
      <c r="G28" s="22"/>
      <c r="H28" s="22"/>
      <c r="I28" s="22"/>
      <c r="J28" s="107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37</v>
      </c>
      <c r="G30" s="22"/>
      <c r="H30" s="22"/>
      <c r="I30" s="108" t="s">
        <v>36</v>
      </c>
      <c r="J30" s="108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39</v>
      </c>
      <c r="E31" s="15" t="s">
        <v>40</v>
      </c>
      <c r="F31" s="110" t="n">
        <f aca="false">ROUND((SUM(BE129:BE233)),  2)</f>
        <v>0</v>
      </c>
      <c r="G31" s="22"/>
      <c r="H31" s="22"/>
      <c r="I31" s="111" t="n">
        <v>0.21</v>
      </c>
      <c r="J31" s="110" t="n">
        <f aca="false">ROUND(((SUM(BE129:BE233))*I31),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0" t="n">
        <f aca="false">ROUND((SUM(BF129:BF233)),  2)</f>
        <v>0</v>
      </c>
      <c r="G32" s="22"/>
      <c r="H32" s="22"/>
      <c r="I32" s="111" t="n">
        <v>0.12</v>
      </c>
      <c r="J32" s="110" t="n">
        <f aca="false">ROUND(((SUM(BF129:BF233))*I32),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0" t="n">
        <f aca="false">ROUND((SUM(BG129:BG233)),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0" t="n">
        <f aca="false">ROUND((SUM(BH129:BH233)),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0" t="n">
        <f aca="false">ROUND((SUM(BI129:BI233)),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45</v>
      </c>
      <c r="E37" s="63"/>
      <c r="F37" s="63"/>
      <c r="G37" s="114" t="s">
        <v>46</v>
      </c>
      <c r="H37" s="115" t="s">
        <v>47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8" t="s">
        <v>51</v>
      </c>
      <c r="G61" s="42" t="s">
        <v>50</v>
      </c>
      <c r="H61" s="25"/>
      <c r="I61" s="25"/>
      <c r="J61" s="119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8" t="s">
        <v>51</v>
      </c>
      <c r="G76" s="42" t="s">
        <v>50</v>
      </c>
      <c r="H76" s="25"/>
      <c r="I76" s="25"/>
      <c r="J76" s="119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učebny č.407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Lipová 18, Brno</v>
      </c>
      <c r="G87" s="22"/>
      <c r="H87" s="22"/>
      <c r="I87" s="15" t="s">
        <v>21</v>
      </c>
      <c r="J87" s="100" t="str">
        <f aca="false">IF(J10="","",J10)</f>
        <v>3. 2. 2025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 Brno</v>
      </c>
      <c r="G89" s="22"/>
      <c r="H89" s="22"/>
      <c r="I89" s="15" t="s">
        <v>29</v>
      </c>
      <c r="J89" s="120" t="str">
        <f aca="false">E19</f>
        <v>Radka Volková, Loděnice 50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Volková, Loděnice 50, 67175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85</v>
      </c>
      <c r="D92" s="112"/>
      <c r="E92" s="112"/>
      <c r="F92" s="112"/>
      <c r="G92" s="112"/>
      <c r="H92" s="112"/>
      <c r="I92" s="112"/>
      <c r="J92" s="122" t="s">
        <v>86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87</v>
      </c>
      <c r="D94" s="22"/>
      <c r="E94" s="22"/>
      <c r="F94" s="22"/>
      <c r="G94" s="22"/>
      <c r="H94" s="22"/>
      <c r="I94" s="22"/>
      <c r="J94" s="107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4" customFormat="true" ht="24.95" hidden="false" customHeight="true" outlineLevel="0" collapsed="false">
      <c r="B95" s="125"/>
      <c r="D95" s="126" t="s">
        <v>89</v>
      </c>
      <c r="E95" s="127"/>
      <c r="F95" s="127"/>
      <c r="G95" s="127"/>
      <c r="H95" s="127"/>
      <c r="I95" s="127"/>
      <c r="J95" s="128" t="n">
        <f aca="false">J130</f>
        <v>0</v>
      </c>
      <c r="L95" s="125"/>
    </row>
    <row r="96" s="129" customFormat="true" ht="19.9" hidden="false" customHeight="true" outlineLevel="0" collapsed="false">
      <c r="B96" s="130"/>
      <c r="D96" s="131" t="s">
        <v>90</v>
      </c>
      <c r="E96" s="132"/>
      <c r="F96" s="132"/>
      <c r="G96" s="132"/>
      <c r="H96" s="132"/>
      <c r="I96" s="132"/>
      <c r="J96" s="133" t="n">
        <f aca="false">J131</f>
        <v>0</v>
      </c>
      <c r="L96" s="130"/>
    </row>
    <row r="97" s="129" customFormat="true" ht="19.9" hidden="false" customHeight="true" outlineLevel="0" collapsed="false">
      <c r="B97" s="130"/>
      <c r="D97" s="131" t="s">
        <v>91</v>
      </c>
      <c r="E97" s="132"/>
      <c r="F97" s="132"/>
      <c r="G97" s="132"/>
      <c r="H97" s="132"/>
      <c r="I97" s="132"/>
      <c r="J97" s="133" t="n">
        <f aca="false">J144</f>
        <v>0</v>
      </c>
      <c r="L97" s="130"/>
    </row>
    <row r="98" s="129" customFormat="true" ht="19.9" hidden="false" customHeight="true" outlineLevel="0" collapsed="false">
      <c r="B98" s="130"/>
      <c r="D98" s="131" t="s">
        <v>92</v>
      </c>
      <c r="E98" s="132"/>
      <c r="F98" s="132"/>
      <c r="G98" s="132"/>
      <c r="H98" s="132"/>
      <c r="I98" s="132"/>
      <c r="J98" s="133" t="n">
        <f aca="false">J162</f>
        <v>0</v>
      </c>
      <c r="L98" s="130"/>
    </row>
    <row r="99" s="129" customFormat="true" ht="19.9" hidden="false" customHeight="true" outlineLevel="0" collapsed="false">
      <c r="B99" s="130"/>
      <c r="D99" s="131" t="s">
        <v>93</v>
      </c>
      <c r="E99" s="132"/>
      <c r="F99" s="132"/>
      <c r="G99" s="132"/>
      <c r="H99" s="132"/>
      <c r="I99" s="132"/>
      <c r="J99" s="133" t="n">
        <f aca="false">J168</f>
        <v>0</v>
      </c>
      <c r="L99" s="130"/>
    </row>
    <row r="100" s="124" customFormat="true" ht="24.95" hidden="false" customHeight="true" outlineLevel="0" collapsed="false">
      <c r="B100" s="125"/>
      <c r="D100" s="126" t="s">
        <v>94</v>
      </c>
      <c r="E100" s="127"/>
      <c r="F100" s="127"/>
      <c r="G100" s="127"/>
      <c r="H100" s="127"/>
      <c r="I100" s="127"/>
      <c r="J100" s="128" t="n">
        <f aca="false">J170</f>
        <v>0</v>
      </c>
      <c r="L100" s="125"/>
    </row>
    <row r="101" s="129" customFormat="true" ht="19.9" hidden="false" customHeight="true" outlineLevel="0" collapsed="false">
      <c r="B101" s="130"/>
      <c r="D101" s="131" t="s">
        <v>95</v>
      </c>
      <c r="E101" s="132"/>
      <c r="F101" s="132"/>
      <c r="G101" s="132"/>
      <c r="H101" s="132"/>
      <c r="I101" s="132"/>
      <c r="J101" s="133" t="n">
        <f aca="false">J171</f>
        <v>0</v>
      </c>
      <c r="L101" s="130"/>
    </row>
    <row r="102" s="129" customFormat="true" ht="19.9" hidden="false" customHeight="true" outlineLevel="0" collapsed="false">
      <c r="B102" s="130"/>
      <c r="D102" s="131" t="s">
        <v>96</v>
      </c>
      <c r="E102" s="132"/>
      <c r="F102" s="132"/>
      <c r="G102" s="132"/>
      <c r="H102" s="132"/>
      <c r="I102" s="132"/>
      <c r="J102" s="133" t="n">
        <f aca="false">J176</f>
        <v>0</v>
      </c>
      <c r="L102" s="130"/>
    </row>
    <row r="103" s="129" customFormat="true" ht="19.9" hidden="false" customHeight="true" outlineLevel="0" collapsed="false">
      <c r="B103" s="130"/>
      <c r="D103" s="131" t="s">
        <v>97</v>
      </c>
      <c r="E103" s="132"/>
      <c r="F103" s="132"/>
      <c r="G103" s="132"/>
      <c r="H103" s="132"/>
      <c r="I103" s="132"/>
      <c r="J103" s="133" t="n">
        <f aca="false">J185</f>
        <v>0</v>
      </c>
      <c r="L103" s="130"/>
    </row>
    <row r="104" s="129" customFormat="true" ht="19.9" hidden="false" customHeight="true" outlineLevel="0" collapsed="false">
      <c r="B104" s="130"/>
      <c r="D104" s="131" t="s">
        <v>98</v>
      </c>
      <c r="E104" s="132"/>
      <c r="F104" s="132"/>
      <c r="G104" s="132"/>
      <c r="H104" s="132"/>
      <c r="I104" s="132"/>
      <c r="J104" s="133" t="n">
        <f aca="false">J191</f>
        <v>0</v>
      </c>
      <c r="L104" s="130"/>
    </row>
    <row r="105" s="129" customFormat="true" ht="19.9" hidden="false" customHeight="true" outlineLevel="0" collapsed="false">
      <c r="B105" s="130"/>
      <c r="D105" s="131" t="s">
        <v>99</v>
      </c>
      <c r="E105" s="132"/>
      <c r="F105" s="132"/>
      <c r="G105" s="132"/>
      <c r="H105" s="132"/>
      <c r="I105" s="132"/>
      <c r="J105" s="133" t="n">
        <f aca="false">J194</f>
        <v>0</v>
      </c>
      <c r="L105" s="130"/>
    </row>
    <row r="106" s="129" customFormat="true" ht="19.9" hidden="false" customHeight="true" outlineLevel="0" collapsed="false">
      <c r="B106" s="130"/>
      <c r="D106" s="131" t="s">
        <v>100</v>
      </c>
      <c r="E106" s="132"/>
      <c r="F106" s="132"/>
      <c r="G106" s="132"/>
      <c r="H106" s="132"/>
      <c r="I106" s="132"/>
      <c r="J106" s="133" t="n">
        <f aca="false">J207</f>
        <v>0</v>
      </c>
      <c r="L106" s="130"/>
    </row>
    <row r="107" s="129" customFormat="true" ht="19.9" hidden="false" customHeight="true" outlineLevel="0" collapsed="false">
      <c r="B107" s="130"/>
      <c r="D107" s="131" t="s">
        <v>101</v>
      </c>
      <c r="E107" s="132"/>
      <c r="F107" s="132"/>
      <c r="G107" s="132"/>
      <c r="H107" s="132"/>
      <c r="I107" s="132"/>
      <c r="J107" s="133" t="n">
        <f aca="false">J221</f>
        <v>0</v>
      </c>
      <c r="L107" s="130"/>
    </row>
    <row r="108" s="129" customFormat="true" ht="19.9" hidden="false" customHeight="true" outlineLevel="0" collapsed="false">
      <c r="B108" s="130"/>
      <c r="D108" s="131" t="s">
        <v>102</v>
      </c>
      <c r="E108" s="132"/>
      <c r="F108" s="132"/>
      <c r="G108" s="132"/>
      <c r="H108" s="132"/>
      <c r="I108" s="132"/>
      <c r="J108" s="133" t="n">
        <f aca="false">J223</f>
        <v>0</v>
      </c>
      <c r="L108" s="130"/>
    </row>
    <row r="109" s="124" customFormat="true" ht="24.95" hidden="false" customHeight="true" outlineLevel="0" collapsed="false">
      <c r="B109" s="125"/>
      <c r="D109" s="126" t="s">
        <v>103</v>
      </c>
      <c r="E109" s="127"/>
      <c r="F109" s="127"/>
      <c r="G109" s="127"/>
      <c r="H109" s="127"/>
      <c r="I109" s="127"/>
      <c r="J109" s="128" t="n">
        <f aca="false">J229</f>
        <v>0</v>
      </c>
      <c r="L109" s="125"/>
    </row>
    <row r="110" s="129" customFormat="true" ht="19.9" hidden="false" customHeight="true" outlineLevel="0" collapsed="false">
      <c r="B110" s="130"/>
      <c r="D110" s="131" t="s">
        <v>104</v>
      </c>
      <c r="E110" s="132"/>
      <c r="F110" s="132"/>
      <c r="G110" s="132"/>
      <c r="H110" s="132"/>
      <c r="I110" s="132"/>
      <c r="J110" s="133" t="n">
        <f aca="false">J230</f>
        <v>0</v>
      </c>
      <c r="L110" s="130"/>
    </row>
    <row r="111" s="129" customFormat="true" ht="19.9" hidden="false" customHeight="true" outlineLevel="0" collapsed="false">
      <c r="B111" s="130"/>
      <c r="D111" s="131" t="s">
        <v>105</v>
      </c>
      <c r="E111" s="132"/>
      <c r="F111" s="132"/>
      <c r="G111" s="132"/>
      <c r="H111" s="132"/>
      <c r="I111" s="132"/>
      <c r="J111" s="133" t="n">
        <f aca="false">J232</f>
        <v>0</v>
      </c>
      <c r="L111" s="130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106</v>
      </c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53" t="str">
        <f aca="false">E7</f>
        <v>Oprava učebny č.407</v>
      </c>
      <c r="F121" s="53"/>
      <c r="G121" s="53"/>
      <c r="H121" s="53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Lipová 18, Brno</v>
      </c>
      <c r="G123" s="22"/>
      <c r="H123" s="22"/>
      <c r="I123" s="15" t="s">
        <v>21</v>
      </c>
      <c r="J123" s="100" t="str">
        <f aca="false">IF(J10="","",J10)</f>
        <v>3. 2. 2025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5.6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MmBrna,OSM, Husova 3, Brno</v>
      </c>
      <c r="G125" s="22"/>
      <c r="H125" s="22"/>
      <c r="I125" s="15" t="s">
        <v>29</v>
      </c>
      <c r="J125" s="120" t="str">
        <f aca="false">E19</f>
        <v>Radka Volková, Loděnice 50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25.6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5" t="s">
        <v>32</v>
      </c>
      <c r="J126" s="120" t="str">
        <f aca="false">E22</f>
        <v>Radka Volková, Loděnice 50, 67175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40" customFormat="true" ht="29.3" hidden="false" customHeight="true" outlineLevel="0" collapsed="false">
      <c r="A128" s="134"/>
      <c r="B128" s="135"/>
      <c r="C128" s="136" t="s">
        <v>107</v>
      </c>
      <c r="D128" s="137" t="s">
        <v>60</v>
      </c>
      <c r="E128" s="137" t="s">
        <v>56</v>
      </c>
      <c r="F128" s="137" t="s">
        <v>57</v>
      </c>
      <c r="G128" s="137" t="s">
        <v>108</v>
      </c>
      <c r="H128" s="137" t="s">
        <v>109</v>
      </c>
      <c r="I128" s="137" t="s">
        <v>110</v>
      </c>
      <c r="J128" s="137" t="s">
        <v>86</v>
      </c>
      <c r="K128" s="138" t="s">
        <v>111</v>
      </c>
      <c r="L128" s="139"/>
      <c r="M128" s="68"/>
      <c r="N128" s="69" t="s">
        <v>39</v>
      </c>
      <c r="O128" s="69" t="s">
        <v>112</v>
      </c>
      <c r="P128" s="69" t="s">
        <v>113</v>
      </c>
      <c r="Q128" s="69" t="s">
        <v>114</v>
      </c>
      <c r="R128" s="69" t="s">
        <v>115</v>
      </c>
      <c r="S128" s="69" t="s">
        <v>116</v>
      </c>
      <c r="T128" s="70" t="s">
        <v>117</v>
      </c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34"/>
    </row>
    <row r="129" s="27" customFormat="true" ht="22.8" hidden="false" customHeight="true" outlineLevel="0" collapsed="false">
      <c r="A129" s="22"/>
      <c r="B129" s="23"/>
      <c r="C129" s="76" t="s">
        <v>118</v>
      </c>
      <c r="D129" s="22"/>
      <c r="E129" s="22"/>
      <c r="F129" s="22"/>
      <c r="G129" s="22"/>
      <c r="H129" s="22"/>
      <c r="I129" s="22"/>
      <c r="J129" s="141" t="n">
        <f aca="false">BK129</f>
        <v>0</v>
      </c>
      <c r="K129" s="22"/>
      <c r="L129" s="23"/>
      <c r="M129" s="71"/>
      <c r="N129" s="58"/>
      <c r="O129" s="72"/>
      <c r="P129" s="142" t="n">
        <f aca="false">P130+P170+P229</f>
        <v>0</v>
      </c>
      <c r="Q129" s="72"/>
      <c r="R129" s="142" t="n">
        <f aca="false">R130+R170+R229</f>
        <v>5.83567718</v>
      </c>
      <c r="S129" s="72"/>
      <c r="T129" s="143" t="n">
        <f aca="false">T130+T170+T229</f>
        <v>1.37980395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74</v>
      </c>
      <c r="AU129" s="3" t="s">
        <v>88</v>
      </c>
      <c r="BK129" s="144" t="n">
        <f aca="false">BK130+BK170+BK229</f>
        <v>0</v>
      </c>
    </row>
    <row r="130" s="145" customFormat="true" ht="25.9" hidden="false" customHeight="true" outlineLevel="0" collapsed="false">
      <c r="B130" s="146"/>
      <c r="D130" s="147" t="s">
        <v>74</v>
      </c>
      <c r="E130" s="148" t="s">
        <v>119</v>
      </c>
      <c r="F130" s="148" t="s">
        <v>120</v>
      </c>
      <c r="I130" s="149"/>
      <c r="J130" s="150" t="n">
        <f aca="false">BK130</f>
        <v>0</v>
      </c>
      <c r="L130" s="146"/>
      <c r="M130" s="151"/>
      <c r="N130" s="152"/>
      <c r="O130" s="152"/>
      <c r="P130" s="153" t="n">
        <f aca="false">P131+P144+P162+P168</f>
        <v>0</v>
      </c>
      <c r="Q130" s="152"/>
      <c r="R130" s="153" t="n">
        <f aca="false">R131+R144+R162+R168</f>
        <v>4.26806543</v>
      </c>
      <c r="S130" s="152"/>
      <c r="T130" s="154" t="n">
        <f aca="false">T131+T144+T162+T168</f>
        <v>0.9105902</v>
      </c>
      <c r="AR130" s="147" t="s">
        <v>80</v>
      </c>
      <c r="AT130" s="155" t="s">
        <v>74</v>
      </c>
      <c r="AU130" s="155" t="s">
        <v>75</v>
      </c>
      <c r="AY130" s="147" t="s">
        <v>121</v>
      </c>
      <c r="BK130" s="156" t="n">
        <f aca="false">BK131+BK144+BK162+BK168</f>
        <v>0</v>
      </c>
    </row>
    <row r="131" s="145" customFormat="true" ht="22.8" hidden="false" customHeight="true" outlineLevel="0" collapsed="false">
      <c r="B131" s="146"/>
      <c r="D131" s="147" t="s">
        <v>74</v>
      </c>
      <c r="E131" s="157" t="s">
        <v>122</v>
      </c>
      <c r="F131" s="157" t="s">
        <v>123</v>
      </c>
      <c r="I131" s="149"/>
      <c r="J131" s="158" t="n">
        <f aca="false">BK131</f>
        <v>0</v>
      </c>
      <c r="L131" s="146"/>
      <c r="M131" s="151"/>
      <c r="N131" s="152"/>
      <c r="O131" s="152"/>
      <c r="P131" s="153" t="n">
        <f aca="false">SUM(P132:P143)</f>
        <v>0</v>
      </c>
      <c r="Q131" s="152"/>
      <c r="R131" s="153" t="n">
        <f aca="false">SUM(R132:R143)</f>
        <v>4.26591543</v>
      </c>
      <c r="S131" s="152"/>
      <c r="T131" s="154" t="n">
        <f aca="false">SUM(T132:T143)</f>
        <v>0.0010842</v>
      </c>
      <c r="AR131" s="147" t="s">
        <v>80</v>
      </c>
      <c r="AT131" s="155" t="s">
        <v>74</v>
      </c>
      <c r="AU131" s="155" t="s">
        <v>80</v>
      </c>
      <c r="AY131" s="147" t="s">
        <v>121</v>
      </c>
      <c r="BK131" s="156" t="n">
        <f aca="false">SUM(BK132:BK143)</f>
        <v>0</v>
      </c>
    </row>
    <row r="132" s="27" customFormat="true" ht="21.75" hidden="false" customHeight="true" outlineLevel="0" collapsed="false">
      <c r="A132" s="22"/>
      <c r="B132" s="159"/>
      <c r="C132" s="160" t="s">
        <v>80</v>
      </c>
      <c r="D132" s="160" t="s">
        <v>124</v>
      </c>
      <c r="E132" s="161" t="s">
        <v>125</v>
      </c>
      <c r="F132" s="162" t="s">
        <v>126</v>
      </c>
      <c r="G132" s="163" t="s">
        <v>127</v>
      </c>
      <c r="H132" s="164" t="n">
        <v>1.4</v>
      </c>
      <c r="I132" s="165"/>
      <c r="J132" s="166" t="n">
        <f aca="false">ROUND(I132*H132,2)</f>
        <v>0</v>
      </c>
      <c r="K132" s="162" t="s">
        <v>128</v>
      </c>
      <c r="L132" s="23"/>
      <c r="M132" s="167"/>
      <c r="N132" s="168" t="s">
        <v>40</v>
      </c>
      <c r="O132" s="60"/>
      <c r="P132" s="169" t="n">
        <f aca="false">O132*H132</f>
        <v>0</v>
      </c>
      <c r="Q132" s="169" t="n">
        <v>0.056</v>
      </c>
      <c r="R132" s="169" t="n">
        <f aca="false">Q132*H132</f>
        <v>0.0784</v>
      </c>
      <c r="S132" s="169" t="n">
        <v>0</v>
      </c>
      <c r="T132" s="170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1" t="s">
        <v>129</v>
      </c>
      <c r="AT132" s="171" t="s">
        <v>124</v>
      </c>
      <c r="AU132" s="171" t="s">
        <v>82</v>
      </c>
      <c r="AY132" s="3" t="s">
        <v>121</v>
      </c>
      <c r="BE132" s="172" t="n">
        <f aca="false">IF(N132="základní",J132,0)</f>
        <v>0</v>
      </c>
      <c r="BF132" s="172" t="n">
        <f aca="false">IF(N132="snížená",J132,0)</f>
        <v>0</v>
      </c>
      <c r="BG132" s="172" t="n">
        <f aca="false">IF(N132="zákl. přenesená",J132,0)</f>
        <v>0</v>
      </c>
      <c r="BH132" s="172" t="n">
        <f aca="false">IF(N132="sníž. přenesená",J132,0)</f>
        <v>0</v>
      </c>
      <c r="BI132" s="172" t="n">
        <f aca="false">IF(N132="nulová",J132,0)</f>
        <v>0</v>
      </c>
      <c r="BJ132" s="3" t="s">
        <v>80</v>
      </c>
      <c r="BK132" s="172" t="n">
        <f aca="false">ROUND(I132*H132,2)</f>
        <v>0</v>
      </c>
      <c r="BL132" s="3" t="s">
        <v>129</v>
      </c>
      <c r="BM132" s="171" t="s">
        <v>130</v>
      </c>
    </row>
    <row r="133" s="173" customFormat="true" ht="12.8" hidden="false" customHeight="false" outlineLevel="0" collapsed="false">
      <c r="B133" s="174"/>
      <c r="D133" s="175" t="s">
        <v>131</v>
      </c>
      <c r="E133" s="176"/>
      <c r="F133" s="177" t="s">
        <v>132</v>
      </c>
      <c r="H133" s="178" t="n">
        <v>1.4</v>
      </c>
      <c r="I133" s="179"/>
      <c r="L133" s="174"/>
      <c r="M133" s="180"/>
      <c r="N133" s="181"/>
      <c r="O133" s="181"/>
      <c r="P133" s="181"/>
      <c r="Q133" s="181"/>
      <c r="R133" s="181"/>
      <c r="S133" s="181"/>
      <c r="T133" s="182"/>
      <c r="AT133" s="176" t="s">
        <v>131</v>
      </c>
      <c r="AU133" s="176" t="s">
        <v>82</v>
      </c>
      <c r="AV133" s="173" t="s">
        <v>82</v>
      </c>
      <c r="AW133" s="173" t="s">
        <v>31</v>
      </c>
      <c r="AX133" s="173" t="s">
        <v>80</v>
      </c>
      <c r="AY133" s="176" t="s">
        <v>121</v>
      </c>
    </row>
    <row r="134" s="27" customFormat="true" ht="24.15" hidden="false" customHeight="true" outlineLevel="0" collapsed="false">
      <c r="A134" s="22"/>
      <c r="B134" s="159"/>
      <c r="C134" s="160" t="s">
        <v>82</v>
      </c>
      <c r="D134" s="160" t="s">
        <v>124</v>
      </c>
      <c r="E134" s="161" t="s">
        <v>133</v>
      </c>
      <c r="F134" s="162" t="s">
        <v>134</v>
      </c>
      <c r="G134" s="163" t="s">
        <v>127</v>
      </c>
      <c r="H134" s="164" t="n">
        <v>1.4</v>
      </c>
      <c r="I134" s="165"/>
      <c r="J134" s="166" t="n">
        <f aca="false">ROUND(I134*H134,2)</f>
        <v>0</v>
      </c>
      <c r="K134" s="162" t="s">
        <v>128</v>
      </c>
      <c r="L134" s="23"/>
      <c r="M134" s="167"/>
      <c r="N134" s="168" t="s">
        <v>40</v>
      </c>
      <c r="O134" s="60"/>
      <c r="P134" s="169" t="n">
        <f aca="false">O134*H134</f>
        <v>0</v>
      </c>
      <c r="Q134" s="169" t="n">
        <v>0.04383</v>
      </c>
      <c r="R134" s="169" t="n">
        <f aca="false">Q134*H134</f>
        <v>0.061362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129</v>
      </c>
      <c r="AT134" s="171" t="s">
        <v>124</v>
      </c>
      <c r="AU134" s="171" t="s">
        <v>82</v>
      </c>
      <c r="AY134" s="3" t="s">
        <v>121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80</v>
      </c>
      <c r="BK134" s="172" t="n">
        <f aca="false">ROUND(I134*H134,2)</f>
        <v>0</v>
      </c>
      <c r="BL134" s="3" t="s">
        <v>129</v>
      </c>
      <c r="BM134" s="171" t="s">
        <v>135</v>
      </c>
    </row>
    <row r="135" s="173" customFormat="true" ht="12.8" hidden="false" customHeight="false" outlineLevel="0" collapsed="false">
      <c r="B135" s="174"/>
      <c r="D135" s="175" t="s">
        <v>131</v>
      </c>
      <c r="E135" s="176"/>
      <c r="F135" s="177" t="s">
        <v>136</v>
      </c>
      <c r="H135" s="178" t="n">
        <v>1.4</v>
      </c>
      <c r="I135" s="179"/>
      <c r="L135" s="174"/>
      <c r="M135" s="180"/>
      <c r="N135" s="181"/>
      <c r="O135" s="181"/>
      <c r="P135" s="181"/>
      <c r="Q135" s="181"/>
      <c r="R135" s="181"/>
      <c r="S135" s="181"/>
      <c r="T135" s="182"/>
      <c r="AT135" s="176" t="s">
        <v>131</v>
      </c>
      <c r="AU135" s="176" t="s">
        <v>82</v>
      </c>
      <c r="AV135" s="173" t="s">
        <v>82</v>
      </c>
      <c r="AW135" s="173" t="s">
        <v>31</v>
      </c>
      <c r="AX135" s="173" t="s">
        <v>80</v>
      </c>
      <c r="AY135" s="176" t="s">
        <v>121</v>
      </c>
    </row>
    <row r="136" s="27" customFormat="true" ht="37.8" hidden="false" customHeight="true" outlineLevel="0" collapsed="false">
      <c r="A136" s="22"/>
      <c r="B136" s="159"/>
      <c r="C136" s="160" t="s">
        <v>137</v>
      </c>
      <c r="D136" s="160" t="s">
        <v>124</v>
      </c>
      <c r="E136" s="161" t="s">
        <v>138</v>
      </c>
      <c r="F136" s="162" t="s">
        <v>139</v>
      </c>
      <c r="G136" s="163" t="s">
        <v>127</v>
      </c>
      <c r="H136" s="164" t="n">
        <v>62.003</v>
      </c>
      <c r="I136" s="165"/>
      <c r="J136" s="166" t="n">
        <f aca="false">ROUND(I136*H136,2)</f>
        <v>0</v>
      </c>
      <c r="K136" s="162" t="s">
        <v>128</v>
      </c>
      <c r="L136" s="23"/>
      <c r="M136" s="167"/>
      <c r="N136" s="168" t="s">
        <v>40</v>
      </c>
      <c r="O136" s="60"/>
      <c r="P136" s="169" t="n">
        <f aca="false">O136*H136</f>
        <v>0</v>
      </c>
      <c r="Q136" s="169" t="n">
        <v>0.00571</v>
      </c>
      <c r="R136" s="169" t="n">
        <f aca="false">Q136*H136</f>
        <v>0.35403713</v>
      </c>
      <c r="S136" s="169" t="n">
        <v>0</v>
      </c>
      <c r="T136" s="170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1" t="s">
        <v>129</v>
      </c>
      <c r="AT136" s="171" t="s">
        <v>124</v>
      </c>
      <c r="AU136" s="171" t="s">
        <v>82</v>
      </c>
      <c r="AY136" s="3" t="s">
        <v>121</v>
      </c>
      <c r="BE136" s="172" t="n">
        <f aca="false">IF(N136="základní",J136,0)</f>
        <v>0</v>
      </c>
      <c r="BF136" s="172" t="n">
        <f aca="false">IF(N136="snížená",J136,0)</f>
        <v>0</v>
      </c>
      <c r="BG136" s="172" t="n">
        <f aca="false">IF(N136="zákl. přenesená",J136,0)</f>
        <v>0</v>
      </c>
      <c r="BH136" s="172" t="n">
        <f aca="false">IF(N136="sníž. přenesená",J136,0)</f>
        <v>0</v>
      </c>
      <c r="BI136" s="172" t="n">
        <f aca="false">IF(N136="nulová",J136,0)</f>
        <v>0</v>
      </c>
      <c r="BJ136" s="3" t="s">
        <v>80</v>
      </c>
      <c r="BK136" s="172" t="n">
        <f aca="false">ROUND(I136*H136,2)</f>
        <v>0</v>
      </c>
      <c r="BL136" s="3" t="s">
        <v>129</v>
      </c>
      <c r="BM136" s="171" t="s">
        <v>140</v>
      </c>
    </row>
    <row r="137" s="173" customFormat="true" ht="12.8" hidden="false" customHeight="false" outlineLevel="0" collapsed="false">
      <c r="B137" s="174"/>
      <c r="D137" s="175" t="s">
        <v>131</v>
      </c>
      <c r="E137" s="176"/>
      <c r="F137" s="177" t="s">
        <v>141</v>
      </c>
      <c r="H137" s="178" t="n">
        <v>62.003</v>
      </c>
      <c r="I137" s="179"/>
      <c r="L137" s="174"/>
      <c r="M137" s="180"/>
      <c r="N137" s="181"/>
      <c r="O137" s="181"/>
      <c r="P137" s="181"/>
      <c r="Q137" s="181"/>
      <c r="R137" s="181"/>
      <c r="S137" s="181"/>
      <c r="T137" s="182"/>
      <c r="AT137" s="176" t="s">
        <v>131</v>
      </c>
      <c r="AU137" s="176" t="s">
        <v>82</v>
      </c>
      <c r="AV137" s="173" t="s">
        <v>82</v>
      </c>
      <c r="AW137" s="173" t="s">
        <v>31</v>
      </c>
      <c r="AX137" s="173" t="s">
        <v>80</v>
      </c>
      <c r="AY137" s="176" t="s">
        <v>121</v>
      </c>
    </row>
    <row r="138" s="27" customFormat="true" ht="37.8" hidden="false" customHeight="true" outlineLevel="0" collapsed="false">
      <c r="A138" s="22"/>
      <c r="B138" s="159"/>
      <c r="C138" s="160" t="s">
        <v>129</v>
      </c>
      <c r="D138" s="160" t="s">
        <v>124</v>
      </c>
      <c r="E138" s="161" t="s">
        <v>142</v>
      </c>
      <c r="F138" s="162" t="s">
        <v>143</v>
      </c>
      <c r="G138" s="163" t="s">
        <v>127</v>
      </c>
      <c r="H138" s="164" t="n">
        <v>12</v>
      </c>
      <c r="I138" s="165"/>
      <c r="J138" s="166" t="n">
        <f aca="false">ROUND(I138*H138,2)</f>
        <v>0</v>
      </c>
      <c r="K138" s="162" t="s">
        <v>128</v>
      </c>
      <c r="L138" s="23"/>
      <c r="M138" s="167"/>
      <c r="N138" s="168" t="s">
        <v>40</v>
      </c>
      <c r="O138" s="60"/>
      <c r="P138" s="169" t="n">
        <f aca="false">O138*H138</f>
        <v>0</v>
      </c>
      <c r="Q138" s="169" t="n">
        <v>0.0295</v>
      </c>
      <c r="R138" s="169" t="n">
        <f aca="false">Q138*H138</f>
        <v>0.354</v>
      </c>
      <c r="S138" s="169" t="n">
        <v>0</v>
      </c>
      <c r="T138" s="170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1" t="s">
        <v>129</v>
      </c>
      <c r="AT138" s="171" t="s">
        <v>124</v>
      </c>
      <c r="AU138" s="171" t="s">
        <v>82</v>
      </c>
      <c r="AY138" s="3" t="s">
        <v>121</v>
      </c>
      <c r="BE138" s="172" t="n">
        <f aca="false">IF(N138="základní",J138,0)</f>
        <v>0</v>
      </c>
      <c r="BF138" s="172" t="n">
        <f aca="false">IF(N138="snížená",J138,0)</f>
        <v>0</v>
      </c>
      <c r="BG138" s="172" t="n">
        <f aca="false">IF(N138="zákl. přenesená",J138,0)</f>
        <v>0</v>
      </c>
      <c r="BH138" s="172" t="n">
        <f aca="false">IF(N138="sníž. přenesená",J138,0)</f>
        <v>0</v>
      </c>
      <c r="BI138" s="172" t="n">
        <f aca="false">IF(N138="nulová",J138,0)</f>
        <v>0</v>
      </c>
      <c r="BJ138" s="3" t="s">
        <v>80</v>
      </c>
      <c r="BK138" s="172" t="n">
        <f aca="false">ROUND(I138*H138,2)</f>
        <v>0</v>
      </c>
      <c r="BL138" s="3" t="s">
        <v>129</v>
      </c>
      <c r="BM138" s="171" t="s">
        <v>144</v>
      </c>
    </row>
    <row r="139" s="173" customFormat="true" ht="12.8" hidden="false" customHeight="false" outlineLevel="0" collapsed="false">
      <c r="B139" s="174"/>
      <c r="D139" s="175" t="s">
        <v>131</v>
      </c>
      <c r="E139" s="176"/>
      <c r="F139" s="177" t="s">
        <v>145</v>
      </c>
      <c r="H139" s="178" t="n">
        <v>12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131</v>
      </c>
      <c r="AU139" s="176" t="s">
        <v>82</v>
      </c>
      <c r="AV139" s="173" t="s">
        <v>82</v>
      </c>
      <c r="AW139" s="173" t="s">
        <v>31</v>
      </c>
      <c r="AX139" s="173" t="s">
        <v>80</v>
      </c>
      <c r="AY139" s="176" t="s">
        <v>121</v>
      </c>
    </row>
    <row r="140" s="27" customFormat="true" ht="16.5" hidden="false" customHeight="true" outlineLevel="0" collapsed="false">
      <c r="A140" s="22"/>
      <c r="B140" s="159"/>
      <c r="C140" s="160" t="s">
        <v>146</v>
      </c>
      <c r="D140" s="160" t="s">
        <v>124</v>
      </c>
      <c r="E140" s="161" t="s">
        <v>147</v>
      </c>
      <c r="F140" s="162" t="s">
        <v>148</v>
      </c>
      <c r="G140" s="163" t="s">
        <v>127</v>
      </c>
      <c r="H140" s="164" t="n">
        <v>18.07</v>
      </c>
      <c r="I140" s="165"/>
      <c r="J140" s="166" t="n">
        <f aca="false">ROUND(I140*H140,2)</f>
        <v>0</v>
      </c>
      <c r="K140" s="162" t="s">
        <v>128</v>
      </c>
      <c r="L140" s="23"/>
      <c r="M140" s="167"/>
      <c r="N140" s="168" t="s">
        <v>40</v>
      </c>
      <c r="O140" s="60"/>
      <c r="P140" s="169" t="n">
        <f aca="false">O140*H140</f>
        <v>0</v>
      </c>
      <c r="Q140" s="169" t="n">
        <v>9E-005</v>
      </c>
      <c r="R140" s="169" t="n">
        <f aca="false">Q140*H140</f>
        <v>0.0016263</v>
      </c>
      <c r="S140" s="169" t="n">
        <v>6E-005</v>
      </c>
      <c r="T140" s="170" t="n">
        <f aca="false">S140*H140</f>
        <v>0.0010842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129</v>
      </c>
      <c r="AT140" s="171" t="s">
        <v>124</v>
      </c>
      <c r="AU140" s="171" t="s">
        <v>82</v>
      </c>
      <c r="AY140" s="3" t="s">
        <v>121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80</v>
      </c>
      <c r="BK140" s="172" t="n">
        <f aca="false">ROUND(I140*H140,2)</f>
        <v>0</v>
      </c>
      <c r="BL140" s="3" t="s">
        <v>129</v>
      </c>
      <c r="BM140" s="171" t="s">
        <v>149</v>
      </c>
    </row>
    <row r="141" s="173" customFormat="true" ht="12.8" hidden="false" customHeight="false" outlineLevel="0" collapsed="false">
      <c r="B141" s="174"/>
      <c r="D141" s="175" t="s">
        <v>131</v>
      </c>
      <c r="E141" s="176"/>
      <c r="F141" s="177" t="s">
        <v>150</v>
      </c>
      <c r="H141" s="178" t="n">
        <v>18.07</v>
      </c>
      <c r="I141" s="179"/>
      <c r="L141" s="174"/>
      <c r="M141" s="180"/>
      <c r="N141" s="181"/>
      <c r="O141" s="181"/>
      <c r="P141" s="181"/>
      <c r="Q141" s="181"/>
      <c r="R141" s="181"/>
      <c r="S141" s="181"/>
      <c r="T141" s="182"/>
      <c r="AT141" s="176" t="s">
        <v>131</v>
      </c>
      <c r="AU141" s="176" t="s">
        <v>82</v>
      </c>
      <c r="AV141" s="173" t="s">
        <v>82</v>
      </c>
      <c r="AW141" s="173" t="s">
        <v>31</v>
      </c>
      <c r="AX141" s="173" t="s">
        <v>80</v>
      </c>
      <c r="AY141" s="176" t="s">
        <v>121</v>
      </c>
    </row>
    <row r="142" s="27" customFormat="true" ht="24.15" hidden="false" customHeight="true" outlineLevel="0" collapsed="false">
      <c r="A142" s="22"/>
      <c r="B142" s="159"/>
      <c r="C142" s="160" t="s">
        <v>122</v>
      </c>
      <c r="D142" s="160" t="s">
        <v>124</v>
      </c>
      <c r="E142" s="161" t="s">
        <v>151</v>
      </c>
      <c r="F142" s="162" t="s">
        <v>152</v>
      </c>
      <c r="G142" s="163" t="s">
        <v>127</v>
      </c>
      <c r="H142" s="164" t="n">
        <v>50.75</v>
      </c>
      <c r="I142" s="165"/>
      <c r="J142" s="166" t="n">
        <f aca="false">ROUND(I142*H142,2)</f>
        <v>0</v>
      </c>
      <c r="K142" s="162" t="s">
        <v>128</v>
      </c>
      <c r="L142" s="23"/>
      <c r="M142" s="167"/>
      <c r="N142" s="168" t="s">
        <v>40</v>
      </c>
      <c r="O142" s="60"/>
      <c r="P142" s="169" t="n">
        <f aca="false">O142*H142</f>
        <v>0</v>
      </c>
      <c r="Q142" s="169" t="n">
        <v>0.06732</v>
      </c>
      <c r="R142" s="169" t="n">
        <f aca="false">Q142*H142</f>
        <v>3.41649</v>
      </c>
      <c r="S142" s="169" t="n">
        <v>0</v>
      </c>
      <c r="T142" s="170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1" t="s">
        <v>129</v>
      </c>
      <c r="AT142" s="171" t="s">
        <v>124</v>
      </c>
      <c r="AU142" s="171" t="s">
        <v>82</v>
      </c>
      <c r="AY142" s="3" t="s">
        <v>121</v>
      </c>
      <c r="BE142" s="172" t="n">
        <f aca="false">IF(N142="základní",J142,0)</f>
        <v>0</v>
      </c>
      <c r="BF142" s="172" t="n">
        <f aca="false">IF(N142="snížená",J142,0)</f>
        <v>0</v>
      </c>
      <c r="BG142" s="172" t="n">
        <f aca="false">IF(N142="zákl. přenesená",J142,0)</f>
        <v>0</v>
      </c>
      <c r="BH142" s="172" t="n">
        <f aca="false">IF(N142="sníž. přenesená",J142,0)</f>
        <v>0</v>
      </c>
      <c r="BI142" s="172" t="n">
        <f aca="false">IF(N142="nulová",J142,0)</f>
        <v>0</v>
      </c>
      <c r="BJ142" s="3" t="s">
        <v>80</v>
      </c>
      <c r="BK142" s="172" t="n">
        <f aca="false">ROUND(I142*H142,2)</f>
        <v>0</v>
      </c>
      <c r="BL142" s="3" t="s">
        <v>129</v>
      </c>
      <c r="BM142" s="171" t="s">
        <v>153</v>
      </c>
    </row>
    <row r="143" s="173" customFormat="true" ht="12.8" hidden="false" customHeight="false" outlineLevel="0" collapsed="false">
      <c r="B143" s="174"/>
      <c r="D143" s="175" t="s">
        <v>131</v>
      </c>
      <c r="E143" s="176"/>
      <c r="F143" s="177" t="s">
        <v>154</v>
      </c>
      <c r="H143" s="178" t="n">
        <v>50.75</v>
      </c>
      <c r="I143" s="179"/>
      <c r="L143" s="174"/>
      <c r="M143" s="180"/>
      <c r="N143" s="181"/>
      <c r="O143" s="181"/>
      <c r="P143" s="181"/>
      <c r="Q143" s="181"/>
      <c r="R143" s="181"/>
      <c r="S143" s="181"/>
      <c r="T143" s="182"/>
      <c r="AT143" s="176" t="s">
        <v>131</v>
      </c>
      <c r="AU143" s="176" t="s">
        <v>82</v>
      </c>
      <c r="AV143" s="173" t="s">
        <v>82</v>
      </c>
      <c r="AW143" s="173" t="s">
        <v>31</v>
      </c>
      <c r="AX143" s="173" t="s">
        <v>80</v>
      </c>
      <c r="AY143" s="176" t="s">
        <v>121</v>
      </c>
    </row>
    <row r="144" s="145" customFormat="true" ht="22.8" hidden="false" customHeight="true" outlineLevel="0" collapsed="false">
      <c r="B144" s="146"/>
      <c r="D144" s="147" t="s">
        <v>74</v>
      </c>
      <c r="E144" s="157" t="s">
        <v>155</v>
      </c>
      <c r="F144" s="157" t="s">
        <v>156</v>
      </c>
      <c r="I144" s="149"/>
      <c r="J144" s="158" t="n">
        <f aca="false">BK144</f>
        <v>0</v>
      </c>
      <c r="L144" s="146"/>
      <c r="M144" s="151"/>
      <c r="N144" s="152"/>
      <c r="O144" s="152"/>
      <c r="P144" s="153" t="n">
        <f aca="false">SUM(P145:P161)</f>
        <v>0</v>
      </c>
      <c r="Q144" s="152"/>
      <c r="R144" s="153" t="n">
        <f aca="false">SUM(R145:R161)</f>
        <v>0.00215</v>
      </c>
      <c r="S144" s="152"/>
      <c r="T144" s="154" t="n">
        <f aca="false">SUM(T145:T161)</f>
        <v>0.909506</v>
      </c>
      <c r="AR144" s="147" t="s">
        <v>80</v>
      </c>
      <c r="AT144" s="155" t="s">
        <v>74</v>
      </c>
      <c r="AU144" s="155" t="s">
        <v>80</v>
      </c>
      <c r="AY144" s="147" t="s">
        <v>121</v>
      </c>
      <c r="BK144" s="156" t="n">
        <f aca="false">SUM(BK145:BK161)</f>
        <v>0</v>
      </c>
    </row>
    <row r="145" s="27" customFormat="true" ht="33" hidden="false" customHeight="true" outlineLevel="0" collapsed="false">
      <c r="A145" s="22"/>
      <c r="B145" s="159"/>
      <c r="C145" s="160" t="s">
        <v>157</v>
      </c>
      <c r="D145" s="160" t="s">
        <v>124</v>
      </c>
      <c r="E145" s="161" t="s">
        <v>158</v>
      </c>
      <c r="F145" s="162" t="s">
        <v>159</v>
      </c>
      <c r="G145" s="163" t="s">
        <v>127</v>
      </c>
      <c r="H145" s="164" t="n">
        <v>18</v>
      </c>
      <c r="I145" s="165"/>
      <c r="J145" s="166" t="n">
        <f aca="false">ROUND(I145*H145,2)</f>
        <v>0</v>
      </c>
      <c r="K145" s="162" t="s">
        <v>128</v>
      </c>
      <c r="L145" s="23"/>
      <c r="M145" s="167"/>
      <c r="N145" s="168" t="s">
        <v>40</v>
      </c>
      <c r="O145" s="60"/>
      <c r="P145" s="169" t="n">
        <f aca="false">O145*H145</f>
        <v>0</v>
      </c>
      <c r="Q145" s="169" t="n">
        <v>0</v>
      </c>
      <c r="R145" s="169" t="n">
        <f aca="false">Q145*H145</f>
        <v>0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129</v>
      </c>
      <c r="AT145" s="171" t="s">
        <v>124</v>
      </c>
      <c r="AU145" s="171" t="s">
        <v>82</v>
      </c>
      <c r="AY145" s="3" t="s">
        <v>121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80</v>
      </c>
      <c r="BK145" s="172" t="n">
        <f aca="false">ROUND(I145*H145,2)</f>
        <v>0</v>
      </c>
      <c r="BL145" s="3" t="s">
        <v>129</v>
      </c>
      <c r="BM145" s="171" t="s">
        <v>160</v>
      </c>
    </row>
    <row r="146" s="173" customFormat="true" ht="12.8" hidden="false" customHeight="false" outlineLevel="0" collapsed="false">
      <c r="B146" s="174"/>
      <c r="D146" s="175" t="s">
        <v>131</v>
      </c>
      <c r="E146" s="176"/>
      <c r="F146" s="177" t="s">
        <v>161</v>
      </c>
      <c r="H146" s="178" t="n">
        <v>18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131</v>
      </c>
      <c r="AU146" s="176" t="s">
        <v>82</v>
      </c>
      <c r="AV146" s="173" t="s">
        <v>82</v>
      </c>
      <c r="AW146" s="173" t="s">
        <v>31</v>
      </c>
      <c r="AX146" s="173" t="s">
        <v>80</v>
      </c>
      <c r="AY146" s="176" t="s">
        <v>121</v>
      </c>
    </row>
    <row r="147" s="27" customFormat="true" ht="24.15" hidden="false" customHeight="true" outlineLevel="0" collapsed="false">
      <c r="A147" s="22"/>
      <c r="B147" s="159"/>
      <c r="C147" s="160" t="s">
        <v>162</v>
      </c>
      <c r="D147" s="160" t="s">
        <v>124</v>
      </c>
      <c r="E147" s="161" t="s">
        <v>163</v>
      </c>
      <c r="F147" s="162" t="s">
        <v>164</v>
      </c>
      <c r="G147" s="163" t="s">
        <v>127</v>
      </c>
      <c r="H147" s="164" t="n">
        <v>50.75</v>
      </c>
      <c r="I147" s="165"/>
      <c r="J147" s="166" t="n">
        <f aca="false">ROUND(I147*H147,2)</f>
        <v>0</v>
      </c>
      <c r="K147" s="162" t="s">
        <v>128</v>
      </c>
      <c r="L147" s="23"/>
      <c r="M147" s="167"/>
      <c r="N147" s="168" t="s">
        <v>40</v>
      </c>
      <c r="O147" s="60"/>
      <c r="P147" s="169" t="n">
        <f aca="false">O147*H147</f>
        <v>0</v>
      </c>
      <c r="Q147" s="169" t="n">
        <v>4E-005</v>
      </c>
      <c r="R147" s="169" t="n">
        <f aca="false">Q147*H147</f>
        <v>0.00203</v>
      </c>
      <c r="S147" s="169" t="n">
        <v>0</v>
      </c>
      <c r="T147" s="170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129</v>
      </c>
      <c r="AT147" s="171" t="s">
        <v>124</v>
      </c>
      <c r="AU147" s="171" t="s">
        <v>82</v>
      </c>
      <c r="AY147" s="3" t="s">
        <v>121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80</v>
      </c>
      <c r="BK147" s="172" t="n">
        <f aca="false">ROUND(I147*H147,2)</f>
        <v>0</v>
      </c>
      <c r="BL147" s="3" t="s">
        <v>129</v>
      </c>
      <c r="BM147" s="171" t="s">
        <v>165</v>
      </c>
    </row>
    <row r="148" s="173" customFormat="true" ht="12.8" hidden="false" customHeight="false" outlineLevel="0" collapsed="false">
      <c r="B148" s="174"/>
      <c r="D148" s="175" t="s">
        <v>131</v>
      </c>
      <c r="E148" s="176"/>
      <c r="F148" s="177" t="s">
        <v>166</v>
      </c>
      <c r="H148" s="178" t="n">
        <v>50.75</v>
      </c>
      <c r="I148" s="179"/>
      <c r="L148" s="174"/>
      <c r="M148" s="180"/>
      <c r="N148" s="181"/>
      <c r="O148" s="181"/>
      <c r="P148" s="181"/>
      <c r="Q148" s="181"/>
      <c r="R148" s="181"/>
      <c r="S148" s="181"/>
      <c r="T148" s="182"/>
      <c r="AT148" s="176" t="s">
        <v>131</v>
      </c>
      <c r="AU148" s="176" t="s">
        <v>82</v>
      </c>
      <c r="AV148" s="173" t="s">
        <v>82</v>
      </c>
      <c r="AW148" s="173" t="s">
        <v>31</v>
      </c>
      <c r="AX148" s="173" t="s">
        <v>80</v>
      </c>
      <c r="AY148" s="176" t="s">
        <v>121</v>
      </c>
    </row>
    <row r="149" s="27" customFormat="true" ht="16.5" hidden="false" customHeight="true" outlineLevel="0" collapsed="false">
      <c r="A149" s="22"/>
      <c r="B149" s="159"/>
      <c r="C149" s="160" t="s">
        <v>155</v>
      </c>
      <c r="D149" s="160" t="s">
        <v>124</v>
      </c>
      <c r="E149" s="161" t="s">
        <v>167</v>
      </c>
      <c r="F149" s="162" t="s">
        <v>168</v>
      </c>
      <c r="G149" s="163" t="s">
        <v>169</v>
      </c>
      <c r="H149" s="164" t="n">
        <v>1</v>
      </c>
      <c r="I149" s="165"/>
      <c r="J149" s="166" t="n">
        <f aca="false">ROUND(I149*H149,2)</f>
        <v>0</v>
      </c>
      <c r="K149" s="162"/>
      <c r="L149" s="23"/>
      <c r="M149" s="167"/>
      <c r="N149" s="168" t="s">
        <v>40</v>
      </c>
      <c r="O149" s="60"/>
      <c r="P149" s="169" t="n">
        <f aca="false">O149*H149</f>
        <v>0</v>
      </c>
      <c r="Q149" s="169" t="n">
        <v>4E-005</v>
      </c>
      <c r="R149" s="169" t="n">
        <f aca="false">Q149*H149</f>
        <v>4E-005</v>
      </c>
      <c r="S149" s="169" t="n">
        <v>0.1</v>
      </c>
      <c r="T149" s="170" t="n">
        <f aca="false">S149*H149</f>
        <v>0.1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1" t="s">
        <v>129</v>
      </c>
      <c r="AT149" s="171" t="s">
        <v>124</v>
      </c>
      <c r="AU149" s="171" t="s">
        <v>82</v>
      </c>
      <c r="AY149" s="3" t="s">
        <v>121</v>
      </c>
      <c r="BE149" s="172" t="n">
        <f aca="false">IF(N149="základní",J149,0)</f>
        <v>0</v>
      </c>
      <c r="BF149" s="172" t="n">
        <f aca="false">IF(N149="snížená",J149,0)</f>
        <v>0</v>
      </c>
      <c r="BG149" s="172" t="n">
        <f aca="false">IF(N149="zákl. přenesená",J149,0)</f>
        <v>0</v>
      </c>
      <c r="BH149" s="172" t="n">
        <f aca="false">IF(N149="sníž. přenesená",J149,0)</f>
        <v>0</v>
      </c>
      <c r="BI149" s="172" t="n">
        <f aca="false">IF(N149="nulová",J149,0)</f>
        <v>0</v>
      </c>
      <c r="BJ149" s="3" t="s">
        <v>80</v>
      </c>
      <c r="BK149" s="172" t="n">
        <f aca="false">ROUND(I149*H149,2)</f>
        <v>0</v>
      </c>
      <c r="BL149" s="3" t="s">
        <v>129</v>
      </c>
      <c r="BM149" s="171" t="s">
        <v>170</v>
      </c>
    </row>
    <row r="150" s="173" customFormat="true" ht="12.8" hidden="false" customHeight="false" outlineLevel="0" collapsed="false">
      <c r="B150" s="174"/>
      <c r="D150" s="175" t="s">
        <v>131</v>
      </c>
      <c r="E150" s="176"/>
      <c r="F150" s="177" t="s">
        <v>80</v>
      </c>
      <c r="H150" s="178" t="n">
        <v>1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131</v>
      </c>
      <c r="AU150" s="176" t="s">
        <v>82</v>
      </c>
      <c r="AV150" s="173" t="s">
        <v>82</v>
      </c>
      <c r="AW150" s="173" t="s">
        <v>31</v>
      </c>
      <c r="AX150" s="173" t="s">
        <v>80</v>
      </c>
      <c r="AY150" s="176" t="s">
        <v>121</v>
      </c>
    </row>
    <row r="151" s="27" customFormat="true" ht="21.75" hidden="false" customHeight="true" outlineLevel="0" collapsed="false">
      <c r="A151" s="22"/>
      <c r="B151" s="159"/>
      <c r="C151" s="160" t="s">
        <v>171</v>
      </c>
      <c r="D151" s="160" t="s">
        <v>124</v>
      </c>
      <c r="E151" s="161" t="s">
        <v>172</v>
      </c>
      <c r="F151" s="162" t="s">
        <v>173</v>
      </c>
      <c r="G151" s="163" t="s">
        <v>169</v>
      </c>
      <c r="H151" s="164" t="n">
        <v>1</v>
      </c>
      <c r="I151" s="165"/>
      <c r="J151" s="166" t="n">
        <f aca="false">ROUND(I151*H151,2)</f>
        <v>0</v>
      </c>
      <c r="K151" s="162"/>
      <c r="L151" s="23"/>
      <c r="M151" s="167"/>
      <c r="N151" s="168" t="s">
        <v>40</v>
      </c>
      <c r="O151" s="60"/>
      <c r="P151" s="169" t="n">
        <f aca="false">O151*H151</f>
        <v>0</v>
      </c>
      <c r="Q151" s="169" t="n">
        <v>4E-005</v>
      </c>
      <c r="R151" s="169" t="n">
        <f aca="false">Q151*H151</f>
        <v>4E-005</v>
      </c>
      <c r="S151" s="169" t="n">
        <v>0.05</v>
      </c>
      <c r="T151" s="170" t="n">
        <f aca="false">S151*H151</f>
        <v>0.05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1" t="s">
        <v>129</v>
      </c>
      <c r="AT151" s="171" t="s">
        <v>124</v>
      </c>
      <c r="AU151" s="171" t="s">
        <v>82</v>
      </c>
      <c r="AY151" s="3" t="s">
        <v>121</v>
      </c>
      <c r="BE151" s="172" t="n">
        <f aca="false">IF(N151="základní",J151,0)</f>
        <v>0</v>
      </c>
      <c r="BF151" s="172" t="n">
        <f aca="false">IF(N151="snížená",J151,0)</f>
        <v>0</v>
      </c>
      <c r="BG151" s="172" t="n">
        <f aca="false">IF(N151="zákl. přenesená",J151,0)</f>
        <v>0</v>
      </c>
      <c r="BH151" s="172" t="n">
        <f aca="false">IF(N151="sníž. přenesená",J151,0)</f>
        <v>0</v>
      </c>
      <c r="BI151" s="172" t="n">
        <f aca="false">IF(N151="nulová",J151,0)</f>
        <v>0</v>
      </c>
      <c r="BJ151" s="3" t="s">
        <v>80</v>
      </c>
      <c r="BK151" s="172" t="n">
        <f aca="false">ROUND(I151*H151,2)</f>
        <v>0</v>
      </c>
      <c r="BL151" s="3" t="s">
        <v>129</v>
      </c>
      <c r="BM151" s="171" t="s">
        <v>174</v>
      </c>
    </row>
    <row r="152" s="173" customFormat="true" ht="12.8" hidden="false" customHeight="false" outlineLevel="0" collapsed="false">
      <c r="B152" s="174"/>
      <c r="D152" s="175" t="s">
        <v>131</v>
      </c>
      <c r="E152" s="176"/>
      <c r="F152" s="177" t="s">
        <v>80</v>
      </c>
      <c r="H152" s="178" t="n">
        <v>1</v>
      </c>
      <c r="I152" s="179"/>
      <c r="L152" s="174"/>
      <c r="M152" s="180"/>
      <c r="N152" s="181"/>
      <c r="O152" s="181"/>
      <c r="P152" s="181"/>
      <c r="Q152" s="181"/>
      <c r="R152" s="181"/>
      <c r="S152" s="181"/>
      <c r="T152" s="182"/>
      <c r="AT152" s="176" t="s">
        <v>131</v>
      </c>
      <c r="AU152" s="176" t="s">
        <v>82</v>
      </c>
      <c r="AV152" s="173" t="s">
        <v>82</v>
      </c>
      <c r="AW152" s="173" t="s">
        <v>31</v>
      </c>
      <c r="AX152" s="173" t="s">
        <v>80</v>
      </c>
      <c r="AY152" s="176" t="s">
        <v>121</v>
      </c>
    </row>
    <row r="153" s="27" customFormat="true" ht="21.75" hidden="false" customHeight="true" outlineLevel="0" collapsed="false">
      <c r="A153" s="22"/>
      <c r="B153" s="159"/>
      <c r="C153" s="160" t="s">
        <v>175</v>
      </c>
      <c r="D153" s="160" t="s">
        <v>124</v>
      </c>
      <c r="E153" s="161" t="s">
        <v>176</v>
      </c>
      <c r="F153" s="162" t="s">
        <v>177</v>
      </c>
      <c r="G153" s="163" t="s">
        <v>169</v>
      </c>
      <c r="H153" s="164" t="n">
        <v>1</v>
      </c>
      <c r="I153" s="165"/>
      <c r="J153" s="166" t="n">
        <f aca="false">ROUND(I153*H153,2)</f>
        <v>0</v>
      </c>
      <c r="K153" s="162"/>
      <c r="L153" s="23"/>
      <c r="M153" s="167"/>
      <c r="N153" s="168" t="s">
        <v>40</v>
      </c>
      <c r="O153" s="60"/>
      <c r="P153" s="169" t="n">
        <f aca="false">O153*H153</f>
        <v>0</v>
      </c>
      <c r="Q153" s="169" t="n">
        <v>4E-005</v>
      </c>
      <c r="R153" s="169" t="n">
        <f aca="false">Q153*H153</f>
        <v>4E-005</v>
      </c>
      <c r="S153" s="169" t="n">
        <v>0.028</v>
      </c>
      <c r="T153" s="170" t="n">
        <f aca="false">S153*H153</f>
        <v>0.028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1" t="s">
        <v>129</v>
      </c>
      <c r="AT153" s="171" t="s">
        <v>124</v>
      </c>
      <c r="AU153" s="171" t="s">
        <v>82</v>
      </c>
      <c r="AY153" s="3" t="s">
        <v>121</v>
      </c>
      <c r="BE153" s="172" t="n">
        <f aca="false">IF(N153="základní",J153,0)</f>
        <v>0</v>
      </c>
      <c r="BF153" s="172" t="n">
        <f aca="false">IF(N153="snížená",J153,0)</f>
        <v>0</v>
      </c>
      <c r="BG153" s="172" t="n">
        <f aca="false">IF(N153="zákl. přenesená",J153,0)</f>
        <v>0</v>
      </c>
      <c r="BH153" s="172" t="n">
        <f aca="false">IF(N153="sníž. přenesená",J153,0)</f>
        <v>0</v>
      </c>
      <c r="BI153" s="172" t="n">
        <f aca="false">IF(N153="nulová",J153,0)</f>
        <v>0</v>
      </c>
      <c r="BJ153" s="3" t="s">
        <v>80</v>
      </c>
      <c r="BK153" s="172" t="n">
        <f aca="false">ROUND(I153*H153,2)</f>
        <v>0</v>
      </c>
      <c r="BL153" s="3" t="s">
        <v>129</v>
      </c>
      <c r="BM153" s="171" t="s">
        <v>178</v>
      </c>
    </row>
    <row r="154" s="173" customFormat="true" ht="12.8" hidden="false" customHeight="false" outlineLevel="0" collapsed="false">
      <c r="B154" s="174"/>
      <c r="D154" s="175" t="s">
        <v>131</v>
      </c>
      <c r="E154" s="176"/>
      <c r="F154" s="177" t="s">
        <v>80</v>
      </c>
      <c r="H154" s="178" t="n">
        <v>1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131</v>
      </c>
      <c r="AU154" s="176" t="s">
        <v>82</v>
      </c>
      <c r="AV154" s="173" t="s">
        <v>82</v>
      </c>
      <c r="AW154" s="173" t="s">
        <v>31</v>
      </c>
      <c r="AX154" s="173" t="s">
        <v>80</v>
      </c>
      <c r="AY154" s="176" t="s">
        <v>121</v>
      </c>
    </row>
    <row r="155" s="27" customFormat="true" ht="33" hidden="false" customHeight="true" outlineLevel="0" collapsed="false">
      <c r="A155" s="22"/>
      <c r="B155" s="159"/>
      <c r="C155" s="160" t="s">
        <v>7</v>
      </c>
      <c r="D155" s="160" t="s">
        <v>124</v>
      </c>
      <c r="E155" s="161" t="s">
        <v>179</v>
      </c>
      <c r="F155" s="162" t="s">
        <v>180</v>
      </c>
      <c r="G155" s="163" t="s">
        <v>127</v>
      </c>
      <c r="H155" s="164" t="n">
        <v>2.1</v>
      </c>
      <c r="I155" s="165"/>
      <c r="J155" s="166" t="n">
        <f aca="false">ROUND(I155*H155,2)</f>
        <v>0</v>
      </c>
      <c r="K155" s="162" t="s">
        <v>128</v>
      </c>
      <c r="L155" s="23"/>
      <c r="M155" s="167"/>
      <c r="N155" s="168" t="s">
        <v>40</v>
      </c>
      <c r="O155" s="60"/>
      <c r="P155" s="169" t="n">
        <f aca="false">O155*H155</f>
        <v>0</v>
      </c>
      <c r="Q155" s="169" t="n">
        <v>0</v>
      </c>
      <c r="R155" s="169" t="n">
        <f aca="false">Q155*H155</f>
        <v>0</v>
      </c>
      <c r="S155" s="169" t="n">
        <v>0.09</v>
      </c>
      <c r="T155" s="170" t="n">
        <f aca="false">S155*H155</f>
        <v>0.189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129</v>
      </c>
      <c r="AT155" s="171" t="s">
        <v>124</v>
      </c>
      <c r="AU155" s="171" t="s">
        <v>82</v>
      </c>
      <c r="AY155" s="3" t="s">
        <v>121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80</v>
      </c>
      <c r="BK155" s="172" t="n">
        <f aca="false">ROUND(I155*H155,2)</f>
        <v>0</v>
      </c>
      <c r="BL155" s="3" t="s">
        <v>129</v>
      </c>
      <c r="BM155" s="171" t="s">
        <v>181</v>
      </c>
    </row>
    <row r="156" s="27" customFormat="true" ht="24.15" hidden="false" customHeight="true" outlineLevel="0" collapsed="false">
      <c r="A156" s="22"/>
      <c r="B156" s="159"/>
      <c r="C156" s="160" t="s">
        <v>182</v>
      </c>
      <c r="D156" s="160" t="s">
        <v>124</v>
      </c>
      <c r="E156" s="161" t="s">
        <v>183</v>
      </c>
      <c r="F156" s="162" t="s">
        <v>184</v>
      </c>
      <c r="G156" s="163" t="s">
        <v>127</v>
      </c>
      <c r="H156" s="164" t="n">
        <v>2.1</v>
      </c>
      <c r="I156" s="165"/>
      <c r="J156" s="166" t="n">
        <f aca="false">ROUND(I156*H156,2)</f>
        <v>0</v>
      </c>
      <c r="K156" s="162" t="s">
        <v>128</v>
      </c>
      <c r="L156" s="23"/>
      <c r="M156" s="167"/>
      <c r="N156" s="168" t="s">
        <v>40</v>
      </c>
      <c r="O156" s="60"/>
      <c r="P156" s="169" t="n">
        <f aca="false">O156*H156</f>
        <v>0</v>
      </c>
      <c r="Q156" s="169" t="n">
        <v>0</v>
      </c>
      <c r="R156" s="169" t="n">
        <f aca="false">Q156*H156</f>
        <v>0</v>
      </c>
      <c r="S156" s="169" t="n">
        <v>0.035</v>
      </c>
      <c r="T156" s="170" t="n">
        <f aca="false">S156*H156</f>
        <v>0.0735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1" t="s">
        <v>129</v>
      </c>
      <c r="AT156" s="171" t="s">
        <v>124</v>
      </c>
      <c r="AU156" s="171" t="s">
        <v>82</v>
      </c>
      <c r="AY156" s="3" t="s">
        <v>121</v>
      </c>
      <c r="BE156" s="172" t="n">
        <f aca="false">IF(N156="základní",J156,0)</f>
        <v>0</v>
      </c>
      <c r="BF156" s="172" t="n">
        <f aca="false">IF(N156="snížená",J156,0)</f>
        <v>0</v>
      </c>
      <c r="BG156" s="172" t="n">
        <f aca="false">IF(N156="zákl. přenesená",J156,0)</f>
        <v>0</v>
      </c>
      <c r="BH156" s="172" t="n">
        <f aca="false">IF(N156="sníž. přenesená",J156,0)</f>
        <v>0</v>
      </c>
      <c r="BI156" s="172" t="n">
        <f aca="false">IF(N156="nulová",J156,0)</f>
        <v>0</v>
      </c>
      <c r="BJ156" s="3" t="s">
        <v>80</v>
      </c>
      <c r="BK156" s="172" t="n">
        <f aca="false">ROUND(I156*H156,2)</f>
        <v>0</v>
      </c>
      <c r="BL156" s="3" t="s">
        <v>129</v>
      </c>
      <c r="BM156" s="171" t="s">
        <v>185</v>
      </c>
    </row>
    <row r="157" s="173" customFormat="true" ht="12.8" hidden="false" customHeight="false" outlineLevel="0" collapsed="false">
      <c r="B157" s="174"/>
      <c r="D157" s="175" t="s">
        <v>131</v>
      </c>
      <c r="E157" s="176"/>
      <c r="F157" s="177" t="s">
        <v>186</v>
      </c>
      <c r="H157" s="178" t="n">
        <v>2.1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131</v>
      </c>
      <c r="AU157" s="176" t="s">
        <v>82</v>
      </c>
      <c r="AV157" s="173" t="s">
        <v>82</v>
      </c>
      <c r="AW157" s="173" t="s">
        <v>31</v>
      </c>
      <c r="AX157" s="173" t="s">
        <v>80</v>
      </c>
      <c r="AY157" s="176" t="s">
        <v>121</v>
      </c>
    </row>
    <row r="158" s="27" customFormat="true" ht="16.5" hidden="false" customHeight="true" outlineLevel="0" collapsed="false">
      <c r="A158" s="22"/>
      <c r="B158" s="159"/>
      <c r="C158" s="160" t="s">
        <v>187</v>
      </c>
      <c r="D158" s="160" t="s">
        <v>124</v>
      </c>
      <c r="E158" s="161" t="s">
        <v>188</v>
      </c>
      <c r="F158" s="162" t="s">
        <v>189</v>
      </c>
      <c r="G158" s="163" t="s">
        <v>190</v>
      </c>
      <c r="H158" s="164" t="n">
        <v>7</v>
      </c>
      <c r="I158" s="165"/>
      <c r="J158" s="166" t="n">
        <f aca="false">ROUND(I158*H158,2)</f>
        <v>0</v>
      </c>
      <c r="K158" s="162" t="s">
        <v>128</v>
      </c>
      <c r="L158" s="23"/>
      <c r="M158" s="167"/>
      <c r="N158" s="168" t="s">
        <v>40</v>
      </c>
      <c r="O158" s="60"/>
      <c r="P158" s="169" t="n">
        <f aca="false">O158*H158</f>
        <v>0</v>
      </c>
      <c r="Q158" s="169" t="n">
        <v>0</v>
      </c>
      <c r="R158" s="169" t="n">
        <f aca="false">Q158*H158</f>
        <v>0</v>
      </c>
      <c r="S158" s="169" t="n">
        <v>0.009</v>
      </c>
      <c r="T158" s="170" t="n">
        <f aca="false">S158*H158</f>
        <v>0.063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1" t="s">
        <v>129</v>
      </c>
      <c r="AT158" s="171" t="s">
        <v>124</v>
      </c>
      <c r="AU158" s="171" t="s">
        <v>82</v>
      </c>
      <c r="AY158" s="3" t="s">
        <v>121</v>
      </c>
      <c r="BE158" s="172" t="n">
        <f aca="false">IF(N158="základní",J158,0)</f>
        <v>0</v>
      </c>
      <c r="BF158" s="172" t="n">
        <f aca="false">IF(N158="snížená",J158,0)</f>
        <v>0</v>
      </c>
      <c r="BG158" s="172" t="n">
        <f aca="false">IF(N158="zákl. přenesená",J158,0)</f>
        <v>0</v>
      </c>
      <c r="BH158" s="172" t="n">
        <f aca="false">IF(N158="sníž. přenesená",J158,0)</f>
        <v>0</v>
      </c>
      <c r="BI158" s="172" t="n">
        <f aca="false">IF(N158="nulová",J158,0)</f>
        <v>0</v>
      </c>
      <c r="BJ158" s="3" t="s">
        <v>80</v>
      </c>
      <c r="BK158" s="172" t="n">
        <f aca="false">ROUND(I158*H158,2)</f>
        <v>0</v>
      </c>
      <c r="BL158" s="3" t="s">
        <v>129</v>
      </c>
      <c r="BM158" s="171" t="s">
        <v>191</v>
      </c>
    </row>
    <row r="159" s="27" customFormat="true" ht="24.15" hidden="false" customHeight="true" outlineLevel="0" collapsed="false">
      <c r="A159" s="22"/>
      <c r="B159" s="159"/>
      <c r="C159" s="160" t="s">
        <v>192</v>
      </c>
      <c r="D159" s="160" t="s">
        <v>124</v>
      </c>
      <c r="E159" s="161" t="s">
        <v>193</v>
      </c>
      <c r="F159" s="162" t="s">
        <v>194</v>
      </c>
      <c r="G159" s="163" t="s">
        <v>190</v>
      </c>
      <c r="H159" s="164" t="n">
        <v>7</v>
      </c>
      <c r="I159" s="165"/>
      <c r="J159" s="166" t="n">
        <f aca="false">ROUND(I159*H159,2)</f>
        <v>0</v>
      </c>
      <c r="K159" s="162" t="s">
        <v>128</v>
      </c>
      <c r="L159" s="23"/>
      <c r="M159" s="167"/>
      <c r="N159" s="168" t="s">
        <v>40</v>
      </c>
      <c r="O159" s="60"/>
      <c r="P159" s="169" t="n">
        <f aca="false">O159*H159</f>
        <v>0</v>
      </c>
      <c r="Q159" s="169" t="n">
        <v>0</v>
      </c>
      <c r="R159" s="169" t="n">
        <f aca="false">Q159*H159</f>
        <v>0</v>
      </c>
      <c r="S159" s="169" t="n">
        <v>0.006</v>
      </c>
      <c r="T159" s="170" t="n">
        <f aca="false">S159*H159</f>
        <v>0.042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129</v>
      </c>
      <c r="AT159" s="171" t="s">
        <v>124</v>
      </c>
      <c r="AU159" s="171" t="s">
        <v>82</v>
      </c>
      <c r="AY159" s="3" t="s">
        <v>121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80</v>
      </c>
      <c r="BK159" s="172" t="n">
        <f aca="false">ROUND(I159*H159,2)</f>
        <v>0</v>
      </c>
      <c r="BL159" s="3" t="s">
        <v>129</v>
      </c>
      <c r="BM159" s="171" t="s">
        <v>195</v>
      </c>
    </row>
    <row r="160" s="27" customFormat="true" ht="33" hidden="false" customHeight="true" outlineLevel="0" collapsed="false">
      <c r="A160" s="22"/>
      <c r="B160" s="159"/>
      <c r="C160" s="160" t="s">
        <v>196</v>
      </c>
      <c r="D160" s="160" t="s">
        <v>124</v>
      </c>
      <c r="E160" s="161" t="s">
        <v>197</v>
      </c>
      <c r="F160" s="162" t="s">
        <v>198</v>
      </c>
      <c r="G160" s="163" t="s">
        <v>127</v>
      </c>
      <c r="H160" s="164" t="n">
        <v>62.003</v>
      </c>
      <c r="I160" s="165"/>
      <c r="J160" s="166" t="n">
        <f aca="false">ROUND(I160*H160,2)</f>
        <v>0</v>
      </c>
      <c r="K160" s="162" t="s">
        <v>128</v>
      </c>
      <c r="L160" s="23"/>
      <c r="M160" s="167"/>
      <c r="N160" s="168" t="s">
        <v>40</v>
      </c>
      <c r="O160" s="60"/>
      <c r="P160" s="169" t="n">
        <f aca="false">O160*H160</f>
        <v>0</v>
      </c>
      <c r="Q160" s="169" t="n">
        <v>0</v>
      </c>
      <c r="R160" s="169" t="n">
        <f aca="false">Q160*H160</f>
        <v>0</v>
      </c>
      <c r="S160" s="169" t="n">
        <v>0.002</v>
      </c>
      <c r="T160" s="170" t="n">
        <f aca="false">S160*H160</f>
        <v>0.124006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1" t="s">
        <v>129</v>
      </c>
      <c r="AT160" s="171" t="s">
        <v>124</v>
      </c>
      <c r="AU160" s="171" t="s">
        <v>82</v>
      </c>
      <c r="AY160" s="3" t="s">
        <v>121</v>
      </c>
      <c r="BE160" s="172" t="n">
        <f aca="false">IF(N160="základní",J160,0)</f>
        <v>0</v>
      </c>
      <c r="BF160" s="172" t="n">
        <f aca="false">IF(N160="snížená",J160,0)</f>
        <v>0</v>
      </c>
      <c r="BG160" s="172" t="n">
        <f aca="false">IF(N160="zákl. přenesená",J160,0)</f>
        <v>0</v>
      </c>
      <c r="BH160" s="172" t="n">
        <f aca="false">IF(N160="sníž. přenesená",J160,0)</f>
        <v>0</v>
      </c>
      <c r="BI160" s="172" t="n">
        <f aca="false">IF(N160="nulová",J160,0)</f>
        <v>0</v>
      </c>
      <c r="BJ160" s="3" t="s">
        <v>80</v>
      </c>
      <c r="BK160" s="172" t="n">
        <f aca="false">ROUND(I160*H160,2)</f>
        <v>0</v>
      </c>
      <c r="BL160" s="3" t="s">
        <v>129</v>
      </c>
      <c r="BM160" s="171" t="s">
        <v>199</v>
      </c>
    </row>
    <row r="161" s="27" customFormat="true" ht="37.8" hidden="false" customHeight="true" outlineLevel="0" collapsed="false">
      <c r="A161" s="22"/>
      <c r="B161" s="159"/>
      <c r="C161" s="160" t="s">
        <v>200</v>
      </c>
      <c r="D161" s="160" t="s">
        <v>124</v>
      </c>
      <c r="E161" s="161" t="s">
        <v>201</v>
      </c>
      <c r="F161" s="162" t="s">
        <v>202</v>
      </c>
      <c r="G161" s="163" t="s">
        <v>127</v>
      </c>
      <c r="H161" s="164" t="n">
        <v>12</v>
      </c>
      <c r="I161" s="165"/>
      <c r="J161" s="166" t="n">
        <f aca="false">ROUND(I161*H161,2)</f>
        <v>0</v>
      </c>
      <c r="K161" s="162" t="s">
        <v>128</v>
      </c>
      <c r="L161" s="23"/>
      <c r="M161" s="167"/>
      <c r="N161" s="168" t="s">
        <v>40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0.02</v>
      </c>
      <c r="T161" s="170" t="n">
        <f aca="false">S161*H161</f>
        <v>0.24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129</v>
      </c>
      <c r="AT161" s="171" t="s">
        <v>124</v>
      </c>
      <c r="AU161" s="171" t="s">
        <v>82</v>
      </c>
      <c r="AY161" s="3" t="s">
        <v>121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80</v>
      </c>
      <c r="BK161" s="172" t="n">
        <f aca="false">ROUND(I161*H161,2)</f>
        <v>0</v>
      </c>
      <c r="BL161" s="3" t="s">
        <v>129</v>
      </c>
      <c r="BM161" s="171" t="s">
        <v>203</v>
      </c>
    </row>
    <row r="162" s="145" customFormat="true" ht="22.8" hidden="false" customHeight="true" outlineLevel="0" collapsed="false">
      <c r="B162" s="146"/>
      <c r="D162" s="147" t="s">
        <v>74</v>
      </c>
      <c r="E162" s="157" t="s">
        <v>204</v>
      </c>
      <c r="F162" s="157" t="s">
        <v>205</v>
      </c>
      <c r="I162" s="149"/>
      <c r="J162" s="158" t="n">
        <f aca="false">BK162</f>
        <v>0</v>
      </c>
      <c r="L162" s="146"/>
      <c r="M162" s="151"/>
      <c r="N162" s="152"/>
      <c r="O162" s="152"/>
      <c r="P162" s="153" t="n">
        <f aca="false">SUM(P163:P167)</f>
        <v>0</v>
      </c>
      <c r="Q162" s="152"/>
      <c r="R162" s="153" t="n">
        <f aca="false">SUM(R163:R167)</f>
        <v>0</v>
      </c>
      <c r="S162" s="152"/>
      <c r="T162" s="154" t="n">
        <f aca="false">SUM(T163:T167)</f>
        <v>0</v>
      </c>
      <c r="AR162" s="147" t="s">
        <v>80</v>
      </c>
      <c r="AT162" s="155" t="s">
        <v>74</v>
      </c>
      <c r="AU162" s="155" t="s">
        <v>80</v>
      </c>
      <c r="AY162" s="147" t="s">
        <v>121</v>
      </c>
      <c r="BK162" s="156" t="n">
        <f aca="false">SUM(BK163:BK167)</f>
        <v>0</v>
      </c>
    </row>
    <row r="163" s="27" customFormat="true" ht="24.15" hidden="false" customHeight="true" outlineLevel="0" collapsed="false">
      <c r="A163" s="22"/>
      <c r="B163" s="159"/>
      <c r="C163" s="160" t="s">
        <v>206</v>
      </c>
      <c r="D163" s="160" t="s">
        <v>124</v>
      </c>
      <c r="E163" s="161" t="s">
        <v>207</v>
      </c>
      <c r="F163" s="162" t="s">
        <v>208</v>
      </c>
      <c r="G163" s="163" t="s">
        <v>209</v>
      </c>
      <c r="H163" s="164" t="n">
        <v>1.38</v>
      </c>
      <c r="I163" s="165"/>
      <c r="J163" s="166" t="n">
        <f aca="false">ROUND(I163*H163,2)</f>
        <v>0</v>
      </c>
      <c r="K163" s="162" t="s">
        <v>128</v>
      </c>
      <c r="L163" s="23"/>
      <c r="M163" s="167"/>
      <c r="N163" s="168" t="s">
        <v>40</v>
      </c>
      <c r="O163" s="60"/>
      <c r="P163" s="169" t="n">
        <f aca="false">O163*H163</f>
        <v>0</v>
      </c>
      <c r="Q163" s="169" t="n">
        <v>0</v>
      </c>
      <c r="R163" s="169" t="n">
        <f aca="false">Q163*H163</f>
        <v>0</v>
      </c>
      <c r="S163" s="169" t="n">
        <v>0</v>
      </c>
      <c r="T163" s="170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129</v>
      </c>
      <c r="AT163" s="171" t="s">
        <v>124</v>
      </c>
      <c r="AU163" s="171" t="s">
        <v>82</v>
      </c>
      <c r="AY163" s="3" t="s">
        <v>121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80</v>
      </c>
      <c r="BK163" s="172" t="n">
        <f aca="false">ROUND(I163*H163,2)</f>
        <v>0</v>
      </c>
      <c r="BL163" s="3" t="s">
        <v>129</v>
      </c>
      <c r="BM163" s="171" t="s">
        <v>210</v>
      </c>
    </row>
    <row r="164" s="27" customFormat="true" ht="24.15" hidden="false" customHeight="true" outlineLevel="0" collapsed="false">
      <c r="A164" s="22"/>
      <c r="B164" s="159"/>
      <c r="C164" s="160" t="s">
        <v>211</v>
      </c>
      <c r="D164" s="160" t="s">
        <v>124</v>
      </c>
      <c r="E164" s="161" t="s">
        <v>212</v>
      </c>
      <c r="F164" s="162" t="s">
        <v>213</v>
      </c>
      <c r="G164" s="163" t="s">
        <v>209</v>
      </c>
      <c r="H164" s="164" t="n">
        <v>1.38</v>
      </c>
      <c r="I164" s="165"/>
      <c r="J164" s="166" t="n">
        <f aca="false">ROUND(I164*H164,2)</f>
        <v>0</v>
      </c>
      <c r="K164" s="162" t="s">
        <v>128</v>
      </c>
      <c r="L164" s="23"/>
      <c r="M164" s="167"/>
      <c r="N164" s="168" t="s">
        <v>40</v>
      </c>
      <c r="O164" s="60"/>
      <c r="P164" s="169" t="n">
        <f aca="false">O164*H164</f>
        <v>0</v>
      </c>
      <c r="Q164" s="169" t="n">
        <v>0</v>
      </c>
      <c r="R164" s="169" t="n">
        <f aca="false">Q164*H164</f>
        <v>0</v>
      </c>
      <c r="S164" s="169" t="n">
        <v>0</v>
      </c>
      <c r="T164" s="170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1" t="s">
        <v>129</v>
      </c>
      <c r="AT164" s="171" t="s">
        <v>124</v>
      </c>
      <c r="AU164" s="171" t="s">
        <v>82</v>
      </c>
      <c r="AY164" s="3" t="s">
        <v>121</v>
      </c>
      <c r="BE164" s="172" t="n">
        <f aca="false">IF(N164="základní",J164,0)</f>
        <v>0</v>
      </c>
      <c r="BF164" s="172" t="n">
        <f aca="false">IF(N164="snížená",J164,0)</f>
        <v>0</v>
      </c>
      <c r="BG164" s="172" t="n">
        <f aca="false">IF(N164="zákl. přenesená",J164,0)</f>
        <v>0</v>
      </c>
      <c r="BH164" s="172" t="n">
        <f aca="false">IF(N164="sníž. přenesená",J164,0)</f>
        <v>0</v>
      </c>
      <c r="BI164" s="172" t="n">
        <f aca="false">IF(N164="nulová",J164,0)</f>
        <v>0</v>
      </c>
      <c r="BJ164" s="3" t="s">
        <v>80</v>
      </c>
      <c r="BK164" s="172" t="n">
        <f aca="false">ROUND(I164*H164,2)</f>
        <v>0</v>
      </c>
      <c r="BL164" s="3" t="s">
        <v>129</v>
      </c>
      <c r="BM164" s="171" t="s">
        <v>214</v>
      </c>
    </row>
    <row r="165" s="27" customFormat="true" ht="24.15" hidden="false" customHeight="true" outlineLevel="0" collapsed="false">
      <c r="A165" s="22"/>
      <c r="B165" s="159"/>
      <c r="C165" s="160" t="s">
        <v>215</v>
      </c>
      <c r="D165" s="160" t="s">
        <v>124</v>
      </c>
      <c r="E165" s="161" t="s">
        <v>216</v>
      </c>
      <c r="F165" s="162" t="s">
        <v>217</v>
      </c>
      <c r="G165" s="163" t="s">
        <v>209</v>
      </c>
      <c r="H165" s="164" t="n">
        <v>19.32</v>
      </c>
      <c r="I165" s="165"/>
      <c r="J165" s="166" t="n">
        <f aca="false">ROUND(I165*H165,2)</f>
        <v>0</v>
      </c>
      <c r="K165" s="162" t="s">
        <v>128</v>
      </c>
      <c r="L165" s="23"/>
      <c r="M165" s="167"/>
      <c r="N165" s="168" t="s">
        <v>40</v>
      </c>
      <c r="O165" s="60"/>
      <c r="P165" s="169" t="n">
        <f aca="false">O165*H165</f>
        <v>0</v>
      </c>
      <c r="Q165" s="169" t="n">
        <v>0</v>
      </c>
      <c r="R165" s="169" t="n">
        <f aca="false">Q165*H165</f>
        <v>0</v>
      </c>
      <c r="S165" s="169" t="n">
        <v>0</v>
      </c>
      <c r="T165" s="170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129</v>
      </c>
      <c r="AT165" s="171" t="s">
        <v>124</v>
      </c>
      <c r="AU165" s="171" t="s">
        <v>82</v>
      </c>
      <c r="AY165" s="3" t="s">
        <v>121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80</v>
      </c>
      <c r="BK165" s="172" t="n">
        <f aca="false">ROUND(I165*H165,2)</f>
        <v>0</v>
      </c>
      <c r="BL165" s="3" t="s">
        <v>129</v>
      </c>
      <c r="BM165" s="171" t="s">
        <v>218</v>
      </c>
    </row>
    <row r="166" s="173" customFormat="true" ht="12.8" hidden="false" customHeight="false" outlineLevel="0" collapsed="false">
      <c r="B166" s="174"/>
      <c r="D166" s="175" t="s">
        <v>131</v>
      </c>
      <c r="F166" s="177" t="s">
        <v>219</v>
      </c>
      <c r="H166" s="178" t="n">
        <v>19.32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131</v>
      </c>
      <c r="AU166" s="176" t="s">
        <v>82</v>
      </c>
      <c r="AV166" s="173" t="s">
        <v>82</v>
      </c>
      <c r="AW166" s="173" t="s">
        <v>2</v>
      </c>
      <c r="AX166" s="173" t="s">
        <v>80</v>
      </c>
      <c r="AY166" s="176" t="s">
        <v>121</v>
      </c>
    </row>
    <row r="167" s="27" customFormat="true" ht="49.05" hidden="false" customHeight="true" outlineLevel="0" collapsed="false">
      <c r="A167" s="22"/>
      <c r="B167" s="159"/>
      <c r="C167" s="160" t="s">
        <v>6</v>
      </c>
      <c r="D167" s="160" t="s">
        <v>124</v>
      </c>
      <c r="E167" s="161" t="s">
        <v>220</v>
      </c>
      <c r="F167" s="162" t="s">
        <v>221</v>
      </c>
      <c r="G167" s="163" t="s">
        <v>209</v>
      </c>
      <c r="H167" s="164" t="n">
        <v>1.38</v>
      </c>
      <c r="I167" s="165"/>
      <c r="J167" s="166" t="n">
        <f aca="false">ROUND(I167*H167,2)</f>
        <v>0</v>
      </c>
      <c r="K167" s="162" t="s">
        <v>128</v>
      </c>
      <c r="L167" s="23"/>
      <c r="M167" s="167"/>
      <c r="N167" s="168" t="s">
        <v>40</v>
      </c>
      <c r="O167" s="60"/>
      <c r="P167" s="169" t="n">
        <f aca="false">O167*H167</f>
        <v>0</v>
      </c>
      <c r="Q167" s="169" t="n">
        <v>0</v>
      </c>
      <c r="R167" s="169" t="n">
        <f aca="false">Q167*H167</f>
        <v>0</v>
      </c>
      <c r="S167" s="169" t="n">
        <v>0</v>
      </c>
      <c r="T167" s="170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1" t="s">
        <v>129</v>
      </c>
      <c r="AT167" s="171" t="s">
        <v>124</v>
      </c>
      <c r="AU167" s="171" t="s">
        <v>82</v>
      </c>
      <c r="AY167" s="3" t="s">
        <v>121</v>
      </c>
      <c r="BE167" s="172" t="n">
        <f aca="false">IF(N167="základní",J167,0)</f>
        <v>0</v>
      </c>
      <c r="BF167" s="172" t="n">
        <f aca="false">IF(N167="snížená",J167,0)</f>
        <v>0</v>
      </c>
      <c r="BG167" s="172" t="n">
        <f aca="false">IF(N167="zákl. přenesená",J167,0)</f>
        <v>0</v>
      </c>
      <c r="BH167" s="172" t="n">
        <f aca="false">IF(N167="sníž. přenesená",J167,0)</f>
        <v>0</v>
      </c>
      <c r="BI167" s="172" t="n">
        <f aca="false">IF(N167="nulová",J167,0)</f>
        <v>0</v>
      </c>
      <c r="BJ167" s="3" t="s">
        <v>80</v>
      </c>
      <c r="BK167" s="172" t="n">
        <f aca="false">ROUND(I167*H167,2)</f>
        <v>0</v>
      </c>
      <c r="BL167" s="3" t="s">
        <v>129</v>
      </c>
      <c r="BM167" s="171" t="s">
        <v>222</v>
      </c>
    </row>
    <row r="168" s="145" customFormat="true" ht="22.8" hidden="false" customHeight="true" outlineLevel="0" collapsed="false">
      <c r="B168" s="146"/>
      <c r="D168" s="147" t="s">
        <v>74</v>
      </c>
      <c r="E168" s="157" t="s">
        <v>223</v>
      </c>
      <c r="F168" s="157" t="s">
        <v>224</v>
      </c>
      <c r="I168" s="149"/>
      <c r="J168" s="158" t="n">
        <f aca="false">BK168</f>
        <v>0</v>
      </c>
      <c r="L168" s="146"/>
      <c r="M168" s="151"/>
      <c r="N168" s="152"/>
      <c r="O168" s="152"/>
      <c r="P168" s="153" t="n">
        <f aca="false">P169</f>
        <v>0</v>
      </c>
      <c r="Q168" s="152"/>
      <c r="R168" s="153" t="n">
        <f aca="false">R169</f>
        <v>0</v>
      </c>
      <c r="S168" s="152"/>
      <c r="T168" s="154" t="n">
        <f aca="false">T169</f>
        <v>0</v>
      </c>
      <c r="AR168" s="147" t="s">
        <v>80</v>
      </c>
      <c r="AT168" s="155" t="s">
        <v>74</v>
      </c>
      <c r="AU168" s="155" t="s">
        <v>80</v>
      </c>
      <c r="AY168" s="147" t="s">
        <v>121</v>
      </c>
      <c r="BK168" s="156" t="n">
        <f aca="false">BK169</f>
        <v>0</v>
      </c>
    </row>
    <row r="169" s="27" customFormat="true" ht="24.15" hidden="false" customHeight="true" outlineLevel="0" collapsed="false">
      <c r="A169" s="22"/>
      <c r="B169" s="159"/>
      <c r="C169" s="160" t="s">
        <v>225</v>
      </c>
      <c r="D169" s="160" t="s">
        <v>124</v>
      </c>
      <c r="E169" s="161" t="s">
        <v>226</v>
      </c>
      <c r="F169" s="162" t="s">
        <v>227</v>
      </c>
      <c r="G169" s="163" t="s">
        <v>209</v>
      </c>
      <c r="H169" s="164" t="n">
        <v>4.268</v>
      </c>
      <c r="I169" s="165"/>
      <c r="J169" s="166" t="n">
        <f aca="false">ROUND(I169*H169,2)</f>
        <v>0</v>
      </c>
      <c r="K169" s="162" t="s">
        <v>128</v>
      </c>
      <c r="L169" s="23"/>
      <c r="M169" s="167"/>
      <c r="N169" s="168" t="s">
        <v>40</v>
      </c>
      <c r="O169" s="60"/>
      <c r="P169" s="169" t="n">
        <f aca="false">O169*H169</f>
        <v>0</v>
      </c>
      <c r="Q169" s="169" t="n">
        <v>0</v>
      </c>
      <c r="R169" s="169" t="n">
        <f aca="false">Q169*H169</f>
        <v>0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129</v>
      </c>
      <c r="AT169" s="171" t="s">
        <v>124</v>
      </c>
      <c r="AU169" s="171" t="s">
        <v>82</v>
      </c>
      <c r="AY169" s="3" t="s">
        <v>121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80</v>
      </c>
      <c r="BK169" s="172" t="n">
        <f aca="false">ROUND(I169*H169,2)</f>
        <v>0</v>
      </c>
      <c r="BL169" s="3" t="s">
        <v>129</v>
      </c>
      <c r="BM169" s="171" t="s">
        <v>228</v>
      </c>
    </row>
    <row r="170" s="145" customFormat="true" ht="25.9" hidden="false" customHeight="true" outlineLevel="0" collapsed="false">
      <c r="B170" s="146"/>
      <c r="D170" s="147" t="s">
        <v>74</v>
      </c>
      <c r="E170" s="148" t="s">
        <v>229</v>
      </c>
      <c r="F170" s="148" t="s">
        <v>230</v>
      </c>
      <c r="I170" s="149"/>
      <c r="J170" s="150" t="n">
        <f aca="false">BK170</f>
        <v>0</v>
      </c>
      <c r="L170" s="146"/>
      <c r="M170" s="151"/>
      <c r="N170" s="152"/>
      <c r="O170" s="152"/>
      <c r="P170" s="153" t="n">
        <f aca="false">P171+P176+P185+P191+P194+P207+P221+P223</f>
        <v>0</v>
      </c>
      <c r="Q170" s="152"/>
      <c r="R170" s="153" t="n">
        <f aca="false">R171+R176+R185+R191+R194+R207+R221+R223</f>
        <v>1.56761175</v>
      </c>
      <c r="S170" s="152"/>
      <c r="T170" s="154" t="n">
        <f aca="false">T171+T176+T185+T191+T194+T207+T221+T223</f>
        <v>0.46921375</v>
      </c>
      <c r="AR170" s="147" t="s">
        <v>82</v>
      </c>
      <c r="AT170" s="155" t="s">
        <v>74</v>
      </c>
      <c r="AU170" s="155" t="s">
        <v>75</v>
      </c>
      <c r="AY170" s="147" t="s">
        <v>121</v>
      </c>
      <c r="BK170" s="156" t="n">
        <f aca="false">BK171+BK176+BK185+BK191+BK194+BK207+BK221+BK223</f>
        <v>0</v>
      </c>
    </row>
    <row r="171" s="145" customFormat="true" ht="22.8" hidden="false" customHeight="true" outlineLevel="0" collapsed="false">
      <c r="B171" s="146"/>
      <c r="D171" s="147" t="s">
        <v>74</v>
      </c>
      <c r="E171" s="157" t="s">
        <v>231</v>
      </c>
      <c r="F171" s="157" t="s">
        <v>232</v>
      </c>
      <c r="I171" s="149"/>
      <c r="J171" s="158" t="n">
        <f aca="false">BK171</f>
        <v>0</v>
      </c>
      <c r="L171" s="146"/>
      <c r="M171" s="151"/>
      <c r="N171" s="152"/>
      <c r="O171" s="152"/>
      <c r="P171" s="153" t="n">
        <f aca="false">SUM(P172:P175)</f>
        <v>0</v>
      </c>
      <c r="Q171" s="152"/>
      <c r="R171" s="153" t="n">
        <f aca="false">SUM(R172:R175)</f>
        <v>0.0018</v>
      </c>
      <c r="S171" s="152"/>
      <c r="T171" s="154" t="n">
        <f aca="false">SUM(T172:T175)</f>
        <v>0.00172</v>
      </c>
      <c r="AR171" s="147" t="s">
        <v>82</v>
      </c>
      <c r="AT171" s="155" t="s">
        <v>74</v>
      </c>
      <c r="AU171" s="155" t="s">
        <v>80</v>
      </c>
      <c r="AY171" s="147" t="s">
        <v>121</v>
      </c>
      <c r="BK171" s="156" t="n">
        <f aca="false">SUM(BK172:BK175)</f>
        <v>0</v>
      </c>
    </row>
    <row r="172" s="27" customFormat="true" ht="16.5" hidden="false" customHeight="true" outlineLevel="0" collapsed="false">
      <c r="A172" s="22"/>
      <c r="B172" s="159"/>
      <c r="C172" s="160" t="s">
        <v>233</v>
      </c>
      <c r="D172" s="160" t="s">
        <v>124</v>
      </c>
      <c r="E172" s="161" t="s">
        <v>234</v>
      </c>
      <c r="F172" s="162" t="s">
        <v>235</v>
      </c>
      <c r="G172" s="163" t="s">
        <v>236</v>
      </c>
      <c r="H172" s="164" t="n">
        <v>1</v>
      </c>
      <c r="I172" s="165"/>
      <c r="J172" s="166" t="n">
        <f aca="false">ROUND(I172*H172,2)</f>
        <v>0</v>
      </c>
      <c r="K172" s="162" t="s">
        <v>128</v>
      </c>
      <c r="L172" s="23"/>
      <c r="M172" s="167"/>
      <c r="N172" s="168" t="s">
        <v>40</v>
      </c>
      <c r="O172" s="60"/>
      <c r="P172" s="169" t="n">
        <f aca="false">O172*H172</f>
        <v>0</v>
      </c>
      <c r="Q172" s="169" t="n">
        <v>0</v>
      </c>
      <c r="R172" s="169" t="n">
        <f aca="false">Q172*H172</f>
        <v>0</v>
      </c>
      <c r="S172" s="169" t="n">
        <v>0.00086</v>
      </c>
      <c r="T172" s="170" t="n">
        <f aca="false">S172*H172</f>
        <v>0.00086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196</v>
      </c>
      <c r="AT172" s="171" t="s">
        <v>124</v>
      </c>
      <c r="AU172" s="171" t="s">
        <v>82</v>
      </c>
      <c r="AY172" s="3" t="s">
        <v>121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80</v>
      </c>
      <c r="BK172" s="172" t="n">
        <f aca="false">ROUND(I172*H172,2)</f>
        <v>0</v>
      </c>
      <c r="BL172" s="3" t="s">
        <v>196</v>
      </c>
      <c r="BM172" s="171" t="s">
        <v>237</v>
      </c>
    </row>
    <row r="173" s="27" customFormat="true" ht="16.5" hidden="false" customHeight="true" outlineLevel="0" collapsed="false">
      <c r="A173" s="22"/>
      <c r="B173" s="159"/>
      <c r="C173" s="160" t="s">
        <v>238</v>
      </c>
      <c r="D173" s="160" t="s">
        <v>124</v>
      </c>
      <c r="E173" s="161" t="s">
        <v>239</v>
      </c>
      <c r="F173" s="162" t="s">
        <v>240</v>
      </c>
      <c r="G173" s="163" t="s">
        <v>236</v>
      </c>
      <c r="H173" s="164" t="n">
        <v>1</v>
      </c>
      <c r="I173" s="165"/>
      <c r="J173" s="166" t="n">
        <f aca="false">ROUND(I173*H173,2)</f>
        <v>0</v>
      </c>
      <c r="K173" s="162" t="s">
        <v>128</v>
      </c>
      <c r="L173" s="23"/>
      <c r="M173" s="167"/>
      <c r="N173" s="168" t="s">
        <v>40</v>
      </c>
      <c r="O173" s="60"/>
      <c r="P173" s="169" t="n">
        <f aca="false">O173*H173</f>
        <v>0</v>
      </c>
      <c r="Q173" s="169" t="n">
        <v>0.0018</v>
      </c>
      <c r="R173" s="169" t="n">
        <f aca="false">Q173*H173</f>
        <v>0.0018</v>
      </c>
      <c r="S173" s="169" t="n">
        <v>0</v>
      </c>
      <c r="T173" s="170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196</v>
      </c>
      <c r="AT173" s="171" t="s">
        <v>124</v>
      </c>
      <c r="AU173" s="171" t="s">
        <v>82</v>
      </c>
      <c r="AY173" s="3" t="s">
        <v>121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80</v>
      </c>
      <c r="BK173" s="172" t="n">
        <f aca="false">ROUND(I173*H173,2)</f>
        <v>0</v>
      </c>
      <c r="BL173" s="3" t="s">
        <v>196</v>
      </c>
      <c r="BM173" s="171" t="s">
        <v>241</v>
      </c>
    </row>
    <row r="174" s="27" customFormat="true" ht="24.15" hidden="false" customHeight="true" outlineLevel="0" collapsed="false">
      <c r="A174" s="22"/>
      <c r="B174" s="159"/>
      <c r="C174" s="160" t="s">
        <v>242</v>
      </c>
      <c r="D174" s="160" t="s">
        <v>124</v>
      </c>
      <c r="E174" s="161" t="s">
        <v>243</v>
      </c>
      <c r="F174" s="162" t="s">
        <v>244</v>
      </c>
      <c r="G174" s="163" t="s">
        <v>169</v>
      </c>
      <c r="H174" s="164" t="n">
        <v>1</v>
      </c>
      <c r="I174" s="165"/>
      <c r="J174" s="166" t="n">
        <f aca="false">ROUND(I174*H174,2)</f>
        <v>0</v>
      </c>
      <c r="K174" s="162"/>
      <c r="L174" s="23"/>
      <c r="M174" s="167"/>
      <c r="N174" s="168" t="s">
        <v>40</v>
      </c>
      <c r="O174" s="60"/>
      <c r="P174" s="169" t="n">
        <f aca="false">O174*H174</f>
        <v>0</v>
      </c>
      <c r="Q174" s="169" t="n">
        <v>0</v>
      </c>
      <c r="R174" s="169" t="n">
        <f aca="false">Q174*H174</f>
        <v>0</v>
      </c>
      <c r="S174" s="169" t="n">
        <v>0.00086</v>
      </c>
      <c r="T174" s="170" t="n">
        <f aca="false">S174*H174</f>
        <v>0.00086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1" t="s">
        <v>196</v>
      </c>
      <c r="AT174" s="171" t="s">
        <v>124</v>
      </c>
      <c r="AU174" s="171" t="s">
        <v>82</v>
      </c>
      <c r="AY174" s="3" t="s">
        <v>121</v>
      </c>
      <c r="BE174" s="172" t="n">
        <f aca="false">IF(N174="základní",J174,0)</f>
        <v>0</v>
      </c>
      <c r="BF174" s="172" t="n">
        <f aca="false">IF(N174="snížená",J174,0)</f>
        <v>0</v>
      </c>
      <c r="BG174" s="172" t="n">
        <f aca="false">IF(N174="zákl. přenesená",J174,0)</f>
        <v>0</v>
      </c>
      <c r="BH174" s="172" t="n">
        <f aca="false">IF(N174="sníž. přenesená",J174,0)</f>
        <v>0</v>
      </c>
      <c r="BI174" s="172" t="n">
        <f aca="false">IF(N174="nulová",J174,0)</f>
        <v>0</v>
      </c>
      <c r="BJ174" s="3" t="s">
        <v>80</v>
      </c>
      <c r="BK174" s="172" t="n">
        <f aca="false">ROUND(I174*H174,2)</f>
        <v>0</v>
      </c>
      <c r="BL174" s="3" t="s">
        <v>196</v>
      </c>
      <c r="BM174" s="171" t="s">
        <v>245</v>
      </c>
    </row>
    <row r="175" s="27" customFormat="true" ht="24.15" hidden="false" customHeight="true" outlineLevel="0" collapsed="false">
      <c r="A175" s="22"/>
      <c r="B175" s="159"/>
      <c r="C175" s="160" t="s">
        <v>246</v>
      </c>
      <c r="D175" s="160" t="s">
        <v>124</v>
      </c>
      <c r="E175" s="161" t="s">
        <v>247</v>
      </c>
      <c r="F175" s="162" t="s">
        <v>248</v>
      </c>
      <c r="G175" s="163" t="s">
        <v>249</v>
      </c>
      <c r="H175" s="183"/>
      <c r="I175" s="165"/>
      <c r="J175" s="166" t="n">
        <f aca="false">ROUND(I175*H175,2)</f>
        <v>0</v>
      </c>
      <c r="K175" s="162" t="s">
        <v>128</v>
      </c>
      <c r="L175" s="23"/>
      <c r="M175" s="167"/>
      <c r="N175" s="168" t="s">
        <v>40</v>
      </c>
      <c r="O175" s="60"/>
      <c r="P175" s="169" t="n">
        <f aca="false">O175*H175</f>
        <v>0</v>
      </c>
      <c r="Q175" s="169" t="n">
        <v>0</v>
      </c>
      <c r="R175" s="169" t="n">
        <f aca="false">Q175*H175</f>
        <v>0</v>
      </c>
      <c r="S175" s="169" t="n">
        <v>0</v>
      </c>
      <c r="T175" s="170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196</v>
      </c>
      <c r="AT175" s="171" t="s">
        <v>124</v>
      </c>
      <c r="AU175" s="171" t="s">
        <v>82</v>
      </c>
      <c r="AY175" s="3" t="s">
        <v>121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80</v>
      </c>
      <c r="BK175" s="172" t="n">
        <f aca="false">ROUND(I175*H175,2)</f>
        <v>0</v>
      </c>
      <c r="BL175" s="3" t="s">
        <v>196</v>
      </c>
      <c r="BM175" s="171" t="s">
        <v>250</v>
      </c>
    </row>
    <row r="176" s="145" customFormat="true" ht="22.8" hidden="false" customHeight="true" outlineLevel="0" collapsed="false">
      <c r="B176" s="146"/>
      <c r="D176" s="147" t="s">
        <v>74</v>
      </c>
      <c r="E176" s="157" t="s">
        <v>251</v>
      </c>
      <c r="F176" s="157" t="s">
        <v>252</v>
      </c>
      <c r="I176" s="149"/>
      <c r="J176" s="158" t="n">
        <f aca="false">BK176</f>
        <v>0</v>
      </c>
      <c r="L176" s="146"/>
      <c r="M176" s="151"/>
      <c r="N176" s="152"/>
      <c r="O176" s="152"/>
      <c r="P176" s="153" t="n">
        <f aca="false">SUM(P177:P184)</f>
        <v>0</v>
      </c>
      <c r="Q176" s="152"/>
      <c r="R176" s="153" t="n">
        <f aca="false">SUM(R177:R184)</f>
        <v>0.0096</v>
      </c>
      <c r="S176" s="152"/>
      <c r="T176" s="154" t="n">
        <f aca="false">SUM(T177:T184)</f>
        <v>0</v>
      </c>
      <c r="AR176" s="147" t="s">
        <v>82</v>
      </c>
      <c r="AT176" s="155" t="s">
        <v>74</v>
      </c>
      <c r="AU176" s="155" t="s">
        <v>80</v>
      </c>
      <c r="AY176" s="147" t="s">
        <v>121</v>
      </c>
      <c r="BK176" s="156" t="n">
        <f aca="false">SUM(BK177:BK184)</f>
        <v>0</v>
      </c>
    </row>
    <row r="177" s="27" customFormat="true" ht="16.5" hidden="false" customHeight="true" outlineLevel="0" collapsed="false">
      <c r="A177" s="22"/>
      <c r="B177" s="159"/>
      <c r="C177" s="160" t="s">
        <v>253</v>
      </c>
      <c r="D177" s="160" t="s">
        <v>124</v>
      </c>
      <c r="E177" s="161" t="s">
        <v>254</v>
      </c>
      <c r="F177" s="162" t="s">
        <v>255</v>
      </c>
      <c r="G177" s="163" t="s">
        <v>256</v>
      </c>
      <c r="H177" s="164" t="n">
        <v>12</v>
      </c>
      <c r="I177" s="165"/>
      <c r="J177" s="166" t="n">
        <f aca="false">ROUND(I177*H177,2)</f>
        <v>0</v>
      </c>
      <c r="K177" s="162"/>
      <c r="L177" s="23"/>
      <c r="M177" s="167"/>
      <c r="N177" s="168" t="s">
        <v>40</v>
      </c>
      <c r="O177" s="60"/>
      <c r="P177" s="169" t="n">
        <f aca="false">O177*H177</f>
        <v>0</v>
      </c>
      <c r="Q177" s="169" t="n">
        <v>0</v>
      </c>
      <c r="R177" s="169" t="n">
        <f aca="false">Q177*H177</f>
        <v>0</v>
      </c>
      <c r="S177" s="169" t="n">
        <v>0</v>
      </c>
      <c r="T177" s="170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196</v>
      </c>
      <c r="AT177" s="171" t="s">
        <v>124</v>
      </c>
      <c r="AU177" s="171" t="s">
        <v>82</v>
      </c>
      <c r="AY177" s="3" t="s">
        <v>121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80</v>
      </c>
      <c r="BK177" s="172" t="n">
        <f aca="false">ROUND(I177*H177,2)</f>
        <v>0</v>
      </c>
      <c r="BL177" s="3" t="s">
        <v>196</v>
      </c>
      <c r="BM177" s="171" t="s">
        <v>257</v>
      </c>
    </row>
    <row r="178" s="27" customFormat="true" ht="24.15" hidden="false" customHeight="true" outlineLevel="0" collapsed="false">
      <c r="A178" s="22"/>
      <c r="B178" s="159"/>
      <c r="C178" s="160" t="s">
        <v>258</v>
      </c>
      <c r="D178" s="160" t="s">
        <v>124</v>
      </c>
      <c r="E178" s="161" t="s">
        <v>259</v>
      </c>
      <c r="F178" s="162" t="s">
        <v>260</v>
      </c>
      <c r="G178" s="163" t="s">
        <v>256</v>
      </c>
      <c r="H178" s="164" t="n">
        <v>12</v>
      </c>
      <c r="I178" s="165"/>
      <c r="J178" s="166" t="n">
        <f aca="false">ROUND(I178*H178,2)</f>
        <v>0</v>
      </c>
      <c r="K178" s="162" t="s">
        <v>128</v>
      </c>
      <c r="L178" s="23"/>
      <c r="M178" s="167"/>
      <c r="N178" s="168" t="s">
        <v>40</v>
      </c>
      <c r="O178" s="60"/>
      <c r="P178" s="169" t="n">
        <f aca="false">O178*H178</f>
        <v>0</v>
      </c>
      <c r="Q178" s="169" t="n">
        <v>0</v>
      </c>
      <c r="R178" s="169" t="n">
        <f aca="false">Q178*H178</f>
        <v>0</v>
      </c>
      <c r="S178" s="169" t="n">
        <v>0</v>
      </c>
      <c r="T178" s="170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196</v>
      </c>
      <c r="AT178" s="171" t="s">
        <v>124</v>
      </c>
      <c r="AU178" s="171" t="s">
        <v>82</v>
      </c>
      <c r="AY178" s="3" t="s">
        <v>121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80</v>
      </c>
      <c r="BK178" s="172" t="n">
        <f aca="false">ROUND(I178*H178,2)</f>
        <v>0</v>
      </c>
      <c r="BL178" s="3" t="s">
        <v>196</v>
      </c>
      <c r="BM178" s="171" t="s">
        <v>261</v>
      </c>
    </row>
    <row r="179" s="27" customFormat="true" ht="24.15" hidden="false" customHeight="true" outlineLevel="0" collapsed="false">
      <c r="A179" s="22"/>
      <c r="B179" s="159"/>
      <c r="C179" s="184" t="s">
        <v>262</v>
      </c>
      <c r="D179" s="184" t="s">
        <v>263</v>
      </c>
      <c r="E179" s="185" t="s">
        <v>264</v>
      </c>
      <c r="F179" s="186" t="s">
        <v>265</v>
      </c>
      <c r="G179" s="187" t="s">
        <v>256</v>
      </c>
      <c r="H179" s="188" t="n">
        <v>12</v>
      </c>
      <c r="I179" s="189"/>
      <c r="J179" s="190" t="n">
        <f aca="false">ROUND(I179*H179,2)</f>
        <v>0</v>
      </c>
      <c r="K179" s="186"/>
      <c r="L179" s="191"/>
      <c r="M179" s="192"/>
      <c r="N179" s="193" t="s">
        <v>40</v>
      </c>
      <c r="O179" s="60"/>
      <c r="P179" s="169" t="n">
        <f aca="false">O179*H179</f>
        <v>0</v>
      </c>
      <c r="Q179" s="169" t="n">
        <v>0.0008</v>
      </c>
      <c r="R179" s="169" t="n">
        <f aca="false">Q179*H179</f>
        <v>0.0096</v>
      </c>
      <c r="S179" s="169" t="n">
        <v>0</v>
      </c>
      <c r="T179" s="170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266</v>
      </c>
      <c r="AT179" s="171" t="s">
        <v>263</v>
      </c>
      <c r="AU179" s="171" t="s">
        <v>82</v>
      </c>
      <c r="AY179" s="3" t="s">
        <v>121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80</v>
      </c>
      <c r="BK179" s="172" t="n">
        <f aca="false">ROUND(I179*H179,2)</f>
        <v>0</v>
      </c>
      <c r="BL179" s="3" t="s">
        <v>196</v>
      </c>
      <c r="BM179" s="171" t="s">
        <v>267</v>
      </c>
    </row>
    <row r="180" s="27" customFormat="true" ht="24.15" hidden="false" customHeight="true" outlineLevel="0" collapsed="false">
      <c r="A180" s="22"/>
      <c r="B180" s="159"/>
      <c r="C180" s="160" t="s">
        <v>268</v>
      </c>
      <c r="D180" s="160" t="s">
        <v>124</v>
      </c>
      <c r="E180" s="161" t="s">
        <v>269</v>
      </c>
      <c r="F180" s="162" t="s">
        <v>270</v>
      </c>
      <c r="G180" s="163" t="s">
        <v>169</v>
      </c>
      <c r="H180" s="164" t="n">
        <v>1</v>
      </c>
      <c r="I180" s="165"/>
      <c r="J180" s="166" t="n">
        <f aca="false">ROUND(I180*H180,2)</f>
        <v>0</v>
      </c>
      <c r="K180" s="162"/>
      <c r="L180" s="23"/>
      <c r="M180" s="167"/>
      <c r="N180" s="168" t="s">
        <v>40</v>
      </c>
      <c r="O180" s="60"/>
      <c r="P180" s="169" t="n">
        <f aca="false">O180*H180</f>
        <v>0</v>
      </c>
      <c r="Q180" s="169" t="n">
        <v>0</v>
      </c>
      <c r="R180" s="169" t="n">
        <f aca="false">Q180*H180</f>
        <v>0</v>
      </c>
      <c r="S180" s="169" t="n">
        <v>0</v>
      </c>
      <c r="T180" s="170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196</v>
      </c>
      <c r="AT180" s="171" t="s">
        <v>124</v>
      </c>
      <c r="AU180" s="171" t="s">
        <v>82</v>
      </c>
      <c r="AY180" s="3" t="s">
        <v>121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80</v>
      </c>
      <c r="BK180" s="172" t="n">
        <f aca="false">ROUND(I180*H180,2)</f>
        <v>0</v>
      </c>
      <c r="BL180" s="3" t="s">
        <v>196</v>
      </c>
      <c r="BM180" s="171" t="s">
        <v>271</v>
      </c>
    </row>
    <row r="181" s="27" customFormat="true" ht="16.5" hidden="false" customHeight="true" outlineLevel="0" collapsed="false">
      <c r="A181" s="22"/>
      <c r="B181" s="159"/>
      <c r="C181" s="160" t="s">
        <v>272</v>
      </c>
      <c r="D181" s="160" t="s">
        <v>124</v>
      </c>
      <c r="E181" s="161" t="s">
        <v>273</v>
      </c>
      <c r="F181" s="162" t="s">
        <v>274</v>
      </c>
      <c r="G181" s="163" t="s">
        <v>169</v>
      </c>
      <c r="H181" s="164" t="n">
        <v>2</v>
      </c>
      <c r="I181" s="165"/>
      <c r="J181" s="166" t="n">
        <f aca="false">ROUND(I181*H181,2)</f>
        <v>0</v>
      </c>
      <c r="K181" s="162"/>
      <c r="L181" s="23"/>
      <c r="M181" s="167"/>
      <c r="N181" s="168" t="s">
        <v>40</v>
      </c>
      <c r="O181" s="60"/>
      <c r="P181" s="169" t="n">
        <f aca="false">O181*H181</f>
        <v>0</v>
      </c>
      <c r="Q181" s="169" t="n">
        <v>0</v>
      </c>
      <c r="R181" s="169" t="n">
        <f aca="false">Q181*H181</f>
        <v>0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196</v>
      </c>
      <c r="AT181" s="171" t="s">
        <v>124</v>
      </c>
      <c r="AU181" s="171" t="s">
        <v>82</v>
      </c>
      <c r="AY181" s="3" t="s">
        <v>121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80</v>
      </c>
      <c r="BK181" s="172" t="n">
        <f aca="false">ROUND(I181*H181,2)</f>
        <v>0</v>
      </c>
      <c r="BL181" s="3" t="s">
        <v>196</v>
      </c>
      <c r="BM181" s="171" t="s">
        <v>275</v>
      </c>
    </row>
    <row r="182" s="27" customFormat="true" ht="16.5" hidden="false" customHeight="true" outlineLevel="0" collapsed="false">
      <c r="A182" s="22"/>
      <c r="B182" s="159"/>
      <c r="C182" s="160" t="s">
        <v>266</v>
      </c>
      <c r="D182" s="160" t="s">
        <v>124</v>
      </c>
      <c r="E182" s="161" t="s">
        <v>276</v>
      </c>
      <c r="F182" s="162" t="s">
        <v>277</v>
      </c>
      <c r="G182" s="163" t="s">
        <v>169</v>
      </c>
      <c r="H182" s="164" t="n">
        <v>3</v>
      </c>
      <c r="I182" s="165"/>
      <c r="J182" s="166" t="n">
        <f aca="false">ROUND(I182*H182,2)</f>
        <v>0</v>
      </c>
      <c r="K182" s="162"/>
      <c r="L182" s="23"/>
      <c r="M182" s="167"/>
      <c r="N182" s="168" t="s">
        <v>40</v>
      </c>
      <c r="O182" s="60"/>
      <c r="P182" s="169" t="n">
        <f aca="false">O182*H182</f>
        <v>0</v>
      </c>
      <c r="Q182" s="169" t="n">
        <v>0</v>
      </c>
      <c r="R182" s="169" t="n">
        <f aca="false">Q182*H182</f>
        <v>0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196</v>
      </c>
      <c r="AT182" s="171" t="s">
        <v>124</v>
      </c>
      <c r="AU182" s="171" t="s">
        <v>82</v>
      </c>
      <c r="AY182" s="3" t="s">
        <v>121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80</v>
      </c>
      <c r="BK182" s="172" t="n">
        <f aca="false">ROUND(I182*H182,2)</f>
        <v>0</v>
      </c>
      <c r="BL182" s="3" t="s">
        <v>196</v>
      </c>
      <c r="BM182" s="171" t="s">
        <v>278</v>
      </c>
    </row>
    <row r="183" s="27" customFormat="true" ht="21.75" hidden="false" customHeight="true" outlineLevel="0" collapsed="false">
      <c r="A183" s="22"/>
      <c r="B183" s="159"/>
      <c r="C183" s="160" t="s">
        <v>279</v>
      </c>
      <c r="D183" s="160" t="s">
        <v>124</v>
      </c>
      <c r="E183" s="161" t="s">
        <v>280</v>
      </c>
      <c r="F183" s="162" t="s">
        <v>281</v>
      </c>
      <c r="G183" s="163" t="s">
        <v>190</v>
      </c>
      <c r="H183" s="164" t="n">
        <v>7</v>
      </c>
      <c r="I183" s="165"/>
      <c r="J183" s="166" t="n">
        <f aca="false">ROUND(I183*H183,2)</f>
        <v>0</v>
      </c>
      <c r="K183" s="162"/>
      <c r="L183" s="23"/>
      <c r="M183" s="167"/>
      <c r="N183" s="168" t="s">
        <v>40</v>
      </c>
      <c r="O183" s="60"/>
      <c r="P183" s="169" t="n">
        <f aca="false">O183*H183</f>
        <v>0</v>
      </c>
      <c r="Q183" s="169" t="n">
        <v>0</v>
      </c>
      <c r="R183" s="169" t="n">
        <f aca="false">Q183*H183</f>
        <v>0</v>
      </c>
      <c r="S183" s="169" t="n">
        <v>0</v>
      </c>
      <c r="T183" s="170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196</v>
      </c>
      <c r="AT183" s="171" t="s">
        <v>124</v>
      </c>
      <c r="AU183" s="171" t="s">
        <v>82</v>
      </c>
      <c r="AY183" s="3" t="s">
        <v>121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80</v>
      </c>
      <c r="BK183" s="172" t="n">
        <f aca="false">ROUND(I183*H183,2)</f>
        <v>0</v>
      </c>
      <c r="BL183" s="3" t="s">
        <v>196</v>
      </c>
      <c r="BM183" s="171" t="s">
        <v>282</v>
      </c>
    </row>
    <row r="184" s="27" customFormat="true" ht="24.15" hidden="false" customHeight="true" outlineLevel="0" collapsed="false">
      <c r="A184" s="22"/>
      <c r="B184" s="159"/>
      <c r="C184" s="160" t="s">
        <v>283</v>
      </c>
      <c r="D184" s="160" t="s">
        <v>124</v>
      </c>
      <c r="E184" s="161" t="s">
        <v>284</v>
      </c>
      <c r="F184" s="162" t="s">
        <v>285</v>
      </c>
      <c r="G184" s="163" t="s">
        <v>249</v>
      </c>
      <c r="H184" s="183"/>
      <c r="I184" s="165"/>
      <c r="J184" s="166" t="n">
        <f aca="false">ROUND(I184*H184,2)</f>
        <v>0</v>
      </c>
      <c r="K184" s="162" t="s">
        <v>128</v>
      </c>
      <c r="L184" s="23"/>
      <c r="M184" s="167"/>
      <c r="N184" s="168" t="s">
        <v>40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196</v>
      </c>
      <c r="AT184" s="171" t="s">
        <v>124</v>
      </c>
      <c r="AU184" s="171" t="s">
        <v>82</v>
      </c>
      <c r="AY184" s="3" t="s">
        <v>121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80</v>
      </c>
      <c r="BK184" s="172" t="n">
        <f aca="false">ROUND(I184*H184,2)</f>
        <v>0</v>
      </c>
      <c r="BL184" s="3" t="s">
        <v>196</v>
      </c>
      <c r="BM184" s="171" t="s">
        <v>286</v>
      </c>
    </row>
    <row r="185" s="145" customFormat="true" ht="22.8" hidden="false" customHeight="true" outlineLevel="0" collapsed="false">
      <c r="B185" s="146"/>
      <c r="D185" s="147" t="s">
        <v>74</v>
      </c>
      <c r="E185" s="157" t="s">
        <v>287</v>
      </c>
      <c r="F185" s="157" t="s">
        <v>288</v>
      </c>
      <c r="I185" s="149"/>
      <c r="J185" s="158" t="n">
        <f aca="false">BK185</f>
        <v>0</v>
      </c>
      <c r="L185" s="146"/>
      <c r="M185" s="151"/>
      <c r="N185" s="152"/>
      <c r="O185" s="152"/>
      <c r="P185" s="153" t="n">
        <f aca="false">SUM(P186:P190)</f>
        <v>0</v>
      </c>
      <c r="Q185" s="152"/>
      <c r="R185" s="153" t="n">
        <f aca="false">SUM(R186:R190)</f>
        <v>1.001805</v>
      </c>
      <c r="S185" s="152"/>
      <c r="T185" s="154" t="n">
        <f aca="false">SUM(T186:T190)</f>
        <v>0</v>
      </c>
      <c r="AR185" s="147" t="s">
        <v>82</v>
      </c>
      <c r="AT185" s="155" t="s">
        <v>74</v>
      </c>
      <c r="AU185" s="155" t="s">
        <v>80</v>
      </c>
      <c r="AY185" s="147" t="s">
        <v>121</v>
      </c>
      <c r="BK185" s="156" t="n">
        <f aca="false">SUM(BK186:BK190)</f>
        <v>0</v>
      </c>
    </row>
    <row r="186" s="27" customFormat="true" ht="33" hidden="false" customHeight="true" outlineLevel="0" collapsed="false">
      <c r="A186" s="22"/>
      <c r="B186" s="159"/>
      <c r="C186" s="160" t="s">
        <v>289</v>
      </c>
      <c r="D186" s="160" t="s">
        <v>124</v>
      </c>
      <c r="E186" s="161" t="s">
        <v>290</v>
      </c>
      <c r="F186" s="162" t="s">
        <v>291</v>
      </c>
      <c r="G186" s="163" t="s">
        <v>127</v>
      </c>
      <c r="H186" s="164" t="n">
        <v>50.75</v>
      </c>
      <c r="I186" s="165"/>
      <c r="J186" s="166" t="n">
        <f aca="false">ROUND(I186*H186,2)</f>
        <v>0</v>
      </c>
      <c r="K186" s="162" t="s">
        <v>128</v>
      </c>
      <c r="L186" s="23"/>
      <c r="M186" s="167"/>
      <c r="N186" s="168" t="s">
        <v>40</v>
      </c>
      <c r="O186" s="60"/>
      <c r="P186" s="169" t="n">
        <f aca="false">O186*H186</f>
        <v>0</v>
      </c>
      <c r="Q186" s="169" t="n">
        <v>0.01956</v>
      </c>
      <c r="R186" s="169" t="n">
        <f aca="false">Q186*H186</f>
        <v>0.99267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196</v>
      </c>
      <c r="AT186" s="171" t="s">
        <v>124</v>
      </c>
      <c r="AU186" s="171" t="s">
        <v>82</v>
      </c>
      <c r="AY186" s="3" t="s">
        <v>121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80</v>
      </c>
      <c r="BK186" s="172" t="n">
        <f aca="false">ROUND(I186*H186,2)</f>
        <v>0</v>
      </c>
      <c r="BL186" s="3" t="s">
        <v>196</v>
      </c>
      <c r="BM186" s="171" t="s">
        <v>292</v>
      </c>
    </row>
    <row r="187" s="173" customFormat="true" ht="12.8" hidden="false" customHeight="false" outlineLevel="0" collapsed="false">
      <c r="B187" s="174"/>
      <c r="D187" s="175" t="s">
        <v>131</v>
      </c>
      <c r="E187" s="176"/>
      <c r="F187" s="177" t="s">
        <v>154</v>
      </c>
      <c r="H187" s="178" t="n">
        <v>50.75</v>
      </c>
      <c r="I187" s="179"/>
      <c r="L187" s="174"/>
      <c r="M187" s="180"/>
      <c r="N187" s="181"/>
      <c r="O187" s="181"/>
      <c r="P187" s="181"/>
      <c r="Q187" s="181"/>
      <c r="R187" s="181"/>
      <c r="S187" s="181"/>
      <c r="T187" s="182"/>
      <c r="AT187" s="176" t="s">
        <v>131</v>
      </c>
      <c r="AU187" s="176" t="s">
        <v>82</v>
      </c>
      <c r="AV187" s="173" t="s">
        <v>82</v>
      </c>
      <c r="AW187" s="173" t="s">
        <v>31</v>
      </c>
      <c r="AX187" s="173" t="s">
        <v>80</v>
      </c>
      <c r="AY187" s="176" t="s">
        <v>121</v>
      </c>
    </row>
    <row r="188" s="27" customFormat="true" ht="24.15" hidden="false" customHeight="true" outlineLevel="0" collapsed="false">
      <c r="A188" s="22"/>
      <c r="B188" s="159"/>
      <c r="C188" s="160" t="s">
        <v>293</v>
      </c>
      <c r="D188" s="160" t="s">
        <v>124</v>
      </c>
      <c r="E188" s="161" t="s">
        <v>294</v>
      </c>
      <c r="F188" s="162" t="s">
        <v>295</v>
      </c>
      <c r="G188" s="163" t="s">
        <v>127</v>
      </c>
      <c r="H188" s="164" t="n">
        <v>50.75</v>
      </c>
      <c r="I188" s="165"/>
      <c r="J188" s="166" t="n">
        <f aca="false">ROUND(I188*H188,2)</f>
        <v>0</v>
      </c>
      <c r="K188" s="162" t="s">
        <v>128</v>
      </c>
      <c r="L188" s="23"/>
      <c r="M188" s="167"/>
      <c r="N188" s="168" t="s">
        <v>40</v>
      </c>
      <c r="O188" s="60"/>
      <c r="P188" s="169" t="n">
        <f aca="false">O188*H188</f>
        <v>0</v>
      </c>
      <c r="Q188" s="169" t="n">
        <v>0.00018</v>
      </c>
      <c r="R188" s="169" t="n">
        <f aca="false">Q188*H188</f>
        <v>0.009135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196</v>
      </c>
      <c r="AT188" s="171" t="s">
        <v>124</v>
      </c>
      <c r="AU188" s="171" t="s">
        <v>82</v>
      </c>
      <c r="AY188" s="3" t="s">
        <v>121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80</v>
      </c>
      <c r="BK188" s="172" t="n">
        <f aca="false">ROUND(I188*H188,2)</f>
        <v>0</v>
      </c>
      <c r="BL188" s="3" t="s">
        <v>196</v>
      </c>
      <c r="BM188" s="171" t="s">
        <v>296</v>
      </c>
    </row>
    <row r="189" s="173" customFormat="true" ht="12.8" hidden="false" customHeight="false" outlineLevel="0" collapsed="false">
      <c r="B189" s="174"/>
      <c r="D189" s="175" t="s">
        <v>131</v>
      </c>
      <c r="E189" s="176"/>
      <c r="F189" s="177" t="s">
        <v>154</v>
      </c>
      <c r="H189" s="178" t="n">
        <v>50.75</v>
      </c>
      <c r="I189" s="179"/>
      <c r="L189" s="174"/>
      <c r="M189" s="180"/>
      <c r="N189" s="181"/>
      <c r="O189" s="181"/>
      <c r="P189" s="181"/>
      <c r="Q189" s="181"/>
      <c r="R189" s="181"/>
      <c r="S189" s="181"/>
      <c r="T189" s="182"/>
      <c r="AT189" s="176" t="s">
        <v>131</v>
      </c>
      <c r="AU189" s="176" t="s">
        <v>82</v>
      </c>
      <c r="AV189" s="173" t="s">
        <v>82</v>
      </c>
      <c r="AW189" s="173" t="s">
        <v>31</v>
      </c>
      <c r="AX189" s="173" t="s">
        <v>80</v>
      </c>
      <c r="AY189" s="176" t="s">
        <v>121</v>
      </c>
    </row>
    <row r="190" s="27" customFormat="true" ht="24.15" hidden="false" customHeight="true" outlineLevel="0" collapsed="false">
      <c r="A190" s="22"/>
      <c r="B190" s="159"/>
      <c r="C190" s="160" t="s">
        <v>297</v>
      </c>
      <c r="D190" s="160" t="s">
        <v>124</v>
      </c>
      <c r="E190" s="161" t="s">
        <v>298</v>
      </c>
      <c r="F190" s="162" t="s">
        <v>299</v>
      </c>
      <c r="G190" s="163" t="s">
        <v>249</v>
      </c>
      <c r="H190" s="183"/>
      <c r="I190" s="165"/>
      <c r="J190" s="166" t="n">
        <f aca="false">ROUND(I190*H190,2)</f>
        <v>0</v>
      </c>
      <c r="K190" s="162" t="s">
        <v>128</v>
      </c>
      <c r="L190" s="23"/>
      <c r="M190" s="167"/>
      <c r="N190" s="168" t="s">
        <v>40</v>
      </c>
      <c r="O190" s="60"/>
      <c r="P190" s="169" t="n">
        <f aca="false">O190*H190</f>
        <v>0</v>
      </c>
      <c r="Q190" s="169" t="n">
        <v>0</v>
      </c>
      <c r="R190" s="169" t="n">
        <f aca="false">Q190*H190</f>
        <v>0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196</v>
      </c>
      <c r="AT190" s="171" t="s">
        <v>124</v>
      </c>
      <c r="AU190" s="171" t="s">
        <v>82</v>
      </c>
      <c r="AY190" s="3" t="s">
        <v>121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80</v>
      </c>
      <c r="BK190" s="172" t="n">
        <f aca="false">ROUND(I190*H190,2)</f>
        <v>0</v>
      </c>
      <c r="BL190" s="3" t="s">
        <v>196</v>
      </c>
      <c r="BM190" s="171" t="s">
        <v>300</v>
      </c>
    </row>
    <row r="191" s="145" customFormat="true" ht="22.8" hidden="false" customHeight="true" outlineLevel="0" collapsed="false">
      <c r="B191" s="146"/>
      <c r="D191" s="147" t="s">
        <v>74</v>
      </c>
      <c r="E191" s="157" t="s">
        <v>301</v>
      </c>
      <c r="F191" s="157" t="s">
        <v>302</v>
      </c>
      <c r="I191" s="149"/>
      <c r="J191" s="158" t="n">
        <f aca="false">BK191</f>
        <v>0</v>
      </c>
      <c r="L191" s="146"/>
      <c r="M191" s="151"/>
      <c r="N191" s="152"/>
      <c r="O191" s="152"/>
      <c r="P191" s="153" t="n">
        <f aca="false">SUM(P192:P193)</f>
        <v>0</v>
      </c>
      <c r="Q191" s="152"/>
      <c r="R191" s="153" t="n">
        <f aca="false">SUM(R192:R193)</f>
        <v>0</v>
      </c>
      <c r="S191" s="152"/>
      <c r="T191" s="154" t="n">
        <f aca="false">SUM(T192:T193)</f>
        <v>0.2958</v>
      </c>
      <c r="AR191" s="147" t="s">
        <v>82</v>
      </c>
      <c r="AT191" s="155" t="s">
        <v>74</v>
      </c>
      <c r="AU191" s="155" t="s">
        <v>80</v>
      </c>
      <c r="AY191" s="147" t="s">
        <v>121</v>
      </c>
      <c r="BK191" s="156" t="n">
        <f aca="false">SUM(BK192:BK193)</f>
        <v>0</v>
      </c>
    </row>
    <row r="192" s="27" customFormat="true" ht="24.15" hidden="false" customHeight="true" outlineLevel="0" collapsed="false">
      <c r="A192" s="22"/>
      <c r="B192" s="159"/>
      <c r="C192" s="160" t="s">
        <v>303</v>
      </c>
      <c r="D192" s="160" t="s">
        <v>124</v>
      </c>
      <c r="E192" s="161" t="s">
        <v>304</v>
      </c>
      <c r="F192" s="162" t="s">
        <v>305</v>
      </c>
      <c r="G192" s="163" t="s">
        <v>127</v>
      </c>
      <c r="H192" s="164" t="n">
        <v>12</v>
      </c>
      <c r="I192" s="165"/>
      <c r="J192" s="166" t="n">
        <f aca="false">ROUND(I192*H192,2)</f>
        <v>0</v>
      </c>
      <c r="K192" s="162" t="s">
        <v>128</v>
      </c>
      <c r="L192" s="23"/>
      <c r="M192" s="167"/>
      <c r="N192" s="168" t="s">
        <v>40</v>
      </c>
      <c r="O192" s="60"/>
      <c r="P192" s="169" t="n">
        <f aca="false">O192*H192</f>
        <v>0</v>
      </c>
      <c r="Q192" s="169" t="n">
        <v>0</v>
      </c>
      <c r="R192" s="169" t="n">
        <f aca="false">Q192*H192</f>
        <v>0</v>
      </c>
      <c r="S192" s="169" t="n">
        <v>0.02465</v>
      </c>
      <c r="T192" s="170" t="n">
        <f aca="false">S192*H192</f>
        <v>0.2958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196</v>
      </c>
      <c r="AT192" s="171" t="s">
        <v>124</v>
      </c>
      <c r="AU192" s="171" t="s">
        <v>82</v>
      </c>
      <c r="AY192" s="3" t="s">
        <v>121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80</v>
      </c>
      <c r="BK192" s="172" t="n">
        <f aca="false">ROUND(I192*H192,2)</f>
        <v>0</v>
      </c>
      <c r="BL192" s="3" t="s">
        <v>196</v>
      </c>
      <c r="BM192" s="171" t="s">
        <v>306</v>
      </c>
    </row>
    <row r="193" s="173" customFormat="true" ht="12.8" hidden="false" customHeight="false" outlineLevel="0" collapsed="false">
      <c r="B193" s="174"/>
      <c r="D193" s="175" t="s">
        <v>131</v>
      </c>
      <c r="E193" s="176"/>
      <c r="F193" s="177" t="s">
        <v>307</v>
      </c>
      <c r="H193" s="178" t="n">
        <v>12</v>
      </c>
      <c r="I193" s="179"/>
      <c r="L193" s="174"/>
      <c r="M193" s="180"/>
      <c r="N193" s="181"/>
      <c r="O193" s="181"/>
      <c r="P193" s="181"/>
      <c r="Q193" s="181"/>
      <c r="R193" s="181"/>
      <c r="S193" s="181"/>
      <c r="T193" s="182"/>
      <c r="AT193" s="176" t="s">
        <v>131</v>
      </c>
      <c r="AU193" s="176" t="s">
        <v>82</v>
      </c>
      <c r="AV193" s="173" t="s">
        <v>82</v>
      </c>
      <c r="AW193" s="173" t="s">
        <v>31</v>
      </c>
      <c r="AX193" s="173" t="s">
        <v>80</v>
      </c>
      <c r="AY193" s="176" t="s">
        <v>121</v>
      </c>
    </row>
    <row r="194" s="145" customFormat="true" ht="22.8" hidden="false" customHeight="true" outlineLevel="0" collapsed="false">
      <c r="B194" s="146"/>
      <c r="D194" s="147" t="s">
        <v>74</v>
      </c>
      <c r="E194" s="157" t="s">
        <v>308</v>
      </c>
      <c r="F194" s="157" t="s">
        <v>309</v>
      </c>
      <c r="I194" s="149"/>
      <c r="J194" s="158" t="n">
        <f aca="false">BK194</f>
        <v>0</v>
      </c>
      <c r="L194" s="146"/>
      <c r="M194" s="151"/>
      <c r="N194" s="152"/>
      <c r="O194" s="152"/>
      <c r="P194" s="153" t="n">
        <f aca="false">SUM(P195:P206)</f>
        <v>0</v>
      </c>
      <c r="Q194" s="152"/>
      <c r="R194" s="153" t="n">
        <f aca="false">SUM(R195:R206)</f>
        <v>0.390581</v>
      </c>
      <c r="S194" s="152"/>
      <c r="T194" s="154" t="n">
        <f aca="false">SUM(T195:T206)</f>
        <v>0.15225</v>
      </c>
      <c r="AR194" s="147" t="s">
        <v>82</v>
      </c>
      <c r="AT194" s="155" t="s">
        <v>74</v>
      </c>
      <c r="AU194" s="155" t="s">
        <v>80</v>
      </c>
      <c r="AY194" s="147" t="s">
        <v>121</v>
      </c>
      <c r="BK194" s="156" t="n">
        <f aca="false">SUM(BK195:BK206)</f>
        <v>0</v>
      </c>
    </row>
    <row r="195" s="27" customFormat="true" ht="16.5" hidden="false" customHeight="true" outlineLevel="0" collapsed="false">
      <c r="A195" s="22"/>
      <c r="B195" s="159"/>
      <c r="C195" s="160" t="s">
        <v>310</v>
      </c>
      <c r="D195" s="160" t="s">
        <v>124</v>
      </c>
      <c r="E195" s="161" t="s">
        <v>311</v>
      </c>
      <c r="F195" s="162" t="s">
        <v>312</v>
      </c>
      <c r="G195" s="163" t="s">
        <v>127</v>
      </c>
      <c r="H195" s="164" t="n">
        <v>50.75</v>
      </c>
      <c r="I195" s="165"/>
      <c r="J195" s="166" t="n">
        <f aca="false">ROUND(I195*H195,2)</f>
        <v>0</v>
      </c>
      <c r="K195" s="162" t="s">
        <v>128</v>
      </c>
      <c r="L195" s="23"/>
      <c r="M195" s="167"/>
      <c r="N195" s="168" t="s">
        <v>40</v>
      </c>
      <c r="O195" s="60"/>
      <c r="P195" s="169" t="n">
        <f aca="false">O195*H195</f>
        <v>0</v>
      </c>
      <c r="Q195" s="169" t="n">
        <v>0</v>
      </c>
      <c r="R195" s="169" t="n">
        <f aca="false">Q195*H195</f>
        <v>0</v>
      </c>
      <c r="S195" s="169" t="n">
        <v>0</v>
      </c>
      <c r="T195" s="170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196</v>
      </c>
      <c r="AT195" s="171" t="s">
        <v>124</v>
      </c>
      <c r="AU195" s="171" t="s">
        <v>82</v>
      </c>
      <c r="AY195" s="3" t="s">
        <v>121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80</v>
      </c>
      <c r="BK195" s="172" t="n">
        <f aca="false">ROUND(I195*H195,2)</f>
        <v>0</v>
      </c>
      <c r="BL195" s="3" t="s">
        <v>196</v>
      </c>
      <c r="BM195" s="171" t="s">
        <v>313</v>
      </c>
    </row>
    <row r="196" s="173" customFormat="true" ht="12.8" hidden="false" customHeight="false" outlineLevel="0" collapsed="false">
      <c r="B196" s="174"/>
      <c r="D196" s="175" t="s">
        <v>131</v>
      </c>
      <c r="E196" s="176"/>
      <c r="F196" s="177" t="s">
        <v>154</v>
      </c>
      <c r="H196" s="178" t="n">
        <v>50.75</v>
      </c>
      <c r="I196" s="179"/>
      <c r="L196" s="174"/>
      <c r="M196" s="180"/>
      <c r="N196" s="181"/>
      <c r="O196" s="181"/>
      <c r="P196" s="181"/>
      <c r="Q196" s="181"/>
      <c r="R196" s="181"/>
      <c r="S196" s="181"/>
      <c r="T196" s="182"/>
      <c r="AT196" s="176" t="s">
        <v>131</v>
      </c>
      <c r="AU196" s="176" t="s">
        <v>82</v>
      </c>
      <c r="AV196" s="173" t="s">
        <v>82</v>
      </c>
      <c r="AW196" s="173" t="s">
        <v>31</v>
      </c>
      <c r="AX196" s="173" t="s">
        <v>80</v>
      </c>
      <c r="AY196" s="176" t="s">
        <v>121</v>
      </c>
    </row>
    <row r="197" s="27" customFormat="true" ht="24.15" hidden="false" customHeight="true" outlineLevel="0" collapsed="false">
      <c r="A197" s="22"/>
      <c r="B197" s="159"/>
      <c r="C197" s="160" t="s">
        <v>314</v>
      </c>
      <c r="D197" s="160" t="s">
        <v>124</v>
      </c>
      <c r="E197" s="161" t="s">
        <v>315</v>
      </c>
      <c r="F197" s="162" t="s">
        <v>316</v>
      </c>
      <c r="G197" s="163" t="s">
        <v>127</v>
      </c>
      <c r="H197" s="164" t="n">
        <v>50.75</v>
      </c>
      <c r="I197" s="165"/>
      <c r="J197" s="166" t="n">
        <f aca="false">ROUND(I197*H197,2)</f>
        <v>0</v>
      </c>
      <c r="K197" s="162" t="s">
        <v>128</v>
      </c>
      <c r="L197" s="23"/>
      <c r="M197" s="167"/>
      <c r="N197" s="168" t="s">
        <v>40</v>
      </c>
      <c r="O197" s="60"/>
      <c r="P197" s="169" t="n">
        <f aca="false">O197*H197</f>
        <v>0</v>
      </c>
      <c r="Q197" s="169" t="n">
        <v>3E-005</v>
      </c>
      <c r="R197" s="169" t="n">
        <f aca="false">Q197*H197</f>
        <v>0.0015225</v>
      </c>
      <c r="S197" s="169" t="n">
        <v>0</v>
      </c>
      <c r="T197" s="170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1" t="s">
        <v>196</v>
      </c>
      <c r="AT197" s="171" t="s">
        <v>124</v>
      </c>
      <c r="AU197" s="171" t="s">
        <v>82</v>
      </c>
      <c r="AY197" s="3" t="s">
        <v>121</v>
      </c>
      <c r="BE197" s="172" t="n">
        <f aca="false">IF(N197="základní",J197,0)</f>
        <v>0</v>
      </c>
      <c r="BF197" s="172" t="n">
        <f aca="false">IF(N197="snížená",J197,0)</f>
        <v>0</v>
      </c>
      <c r="BG197" s="172" t="n">
        <f aca="false">IF(N197="zákl. přenesená",J197,0)</f>
        <v>0</v>
      </c>
      <c r="BH197" s="172" t="n">
        <f aca="false">IF(N197="sníž. přenesená",J197,0)</f>
        <v>0</v>
      </c>
      <c r="BI197" s="172" t="n">
        <f aca="false">IF(N197="nulová",J197,0)</f>
        <v>0</v>
      </c>
      <c r="BJ197" s="3" t="s">
        <v>80</v>
      </c>
      <c r="BK197" s="172" t="n">
        <f aca="false">ROUND(I197*H197,2)</f>
        <v>0</v>
      </c>
      <c r="BL197" s="3" t="s">
        <v>196</v>
      </c>
      <c r="BM197" s="171" t="s">
        <v>317</v>
      </c>
    </row>
    <row r="198" s="27" customFormat="true" ht="33" hidden="false" customHeight="true" outlineLevel="0" collapsed="false">
      <c r="A198" s="22"/>
      <c r="B198" s="159"/>
      <c r="C198" s="160" t="s">
        <v>318</v>
      </c>
      <c r="D198" s="160" t="s">
        <v>124</v>
      </c>
      <c r="E198" s="161" t="s">
        <v>319</v>
      </c>
      <c r="F198" s="162" t="s">
        <v>320</v>
      </c>
      <c r="G198" s="163" t="s">
        <v>127</v>
      </c>
      <c r="H198" s="164" t="n">
        <v>50.75</v>
      </c>
      <c r="I198" s="165"/>
      <c r="J198" s="166" t="n">
        <f aca="false">ROUND(I198*H198,2)</f>
        <v>0</v>
      </c>
      <c r="K198" s="162" t="s">
        <v>128</v>
      </c>
      <c r="L198" s="23"/>
      <c r="M198" s="167"/>
      <c r="N198" s="168" t="s">
        <v>40</v>
      </c>
      <c r="O198" s="60"/>
      <c r="P198" s="169" t="n">
        <f aca="false">O198*H198</f>
        <v>0</v>
      </c>
      <c r="Q198" s="169" t="n">
        <v>0.0045</v>
      </c>
      <c r="R198" s="169" t="n">
        <f aca="false">Q198*H198</f>
        <v>0.228375</v>
      </c>
      <c r="S198" s="169" t="n">
        <v>0</v>
      </c>
      <c r="T198" s="170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196</v>
      </c>
      <c r="AT198" s="171" t="s">
        <v>124</v>
      </c>
      <c r="AU198" s="171" t="s">
        <v>82</v>
      </c>
      <c r="AY198" s="3" t="s">
        <v>121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80</v>
      </c>
      <c r="BK198" s="172" t="n">
        <f aca="false">ROUND(I198*H198,2)</f>
        <v>0</v>
      </c>
      <c r="BL198" s="3" t="s">
        <v>196</v>
      </c>
      <c r="BM198" s="171" t="s">
        <v>321</v>
      </c>
    </row>
    <row r="199" s="27" customFormat="true" ht="21.75" hidden="false" customHeight="true" outlineLevel="0" collapsed="false">
      <c r="A199" s="22"/>
      <c r="B199" s="159"/>
      <c r="C199" s="160" t="s">
        <v>322</v>
      </c>
      <c r="D199" s="160" t="s">
        <v>124</v>
      </c>
      <c r="E199" s="161" t="s">
        <v>323</v>
      </c>
      <c r="F199" s="162" t="s">
        <v>324</v>
      </c>
      <c r="G199" s="163" t="s">
        <v>127</v>
      </c>
      <c r="H199" s="164" t="n">
        <v>50.75</v>
      </c>
      <c r="I199" s="165"/>
      <c r="J199" s="166" t="n">
        <f aca="false">ROUND(I199*H199,2)</f>
        <v>0</v>
      </c>
      <c r="K199" s="162" t="s">
        <v>128</v>
      </c>
      <c r="L199" s="23"/>
      <c r="M199" s="167"/>
      <c r="N199" s="168" t="s">
        <v>40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0.003</v>
      </c>
      <c r="T199" s="170" t="n">
        <f aca="false">S199*H199</f>
        <v>0.15225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196</v>
      </c>
      <c r="AT199" s="171" t="s">
        <v>124</v>
      </c>
      <c r="AU199" s="171" t="s">
        <v>82</v>
      </c>
      <c r="AY199" s="3" t="s">
        <v>121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80</v>
      </c>
      <c r="BK199" s="172" t="n">
        <f aca="false">ROUND(I199*H199,2)</f>
        <v>0</v>
      </c>
      <c r="BL199" s="3" t="s">
        <v>196</v>
      </c>
      <c r="BM199" s="171" t="s">
        <v>325</v>
      </c>
    </row>
    <row r="200" s="173" customFormat="true" ht="12.8" hidden="false" customHeight="false" outlineLevel="0" collapsed="false">
      <c r="B200" s="174"/>
      <c r="D200" s="175" t="s">
        <v>131</v>
      </c>
      <c r="E200" s="176"/>
      <c r="F200" s="177" t="s">
        <v>154</v>
      </c>
      <c r="H200" s="178" t="n">
        <v>50.75</v>
      </c>
      <c r="I200" s="179"/>
      <c r="L200" s="174"/>
      <c r="M200" s="180"/>
      <c r="N200" s="181"/>
      <c r="O200" s="181"/>
      <c r="P200" s="181"/>
      <c r="Q200" s="181"/>
      <c r="R200" s="181"/>
      <c r="S200" s="181"/>
      <c r="T200" s="182"/>
      <c r="AT200" s="176" t="s">
        <v>131</v>
      </c>
      <c r="AU200" s="176" t="s">
        <v>82</v>
      </c>
      <c r="AV200" s="173" t="s">
        <v>82</v>
      </c>
      <c r="AW200" s="173" t="s">
        <v>31</v>
      </c>
      <c r="AX200" s="173" t="s">
        <v>80</v>
      </c>
      <c r="AY200" s="176" t="s">
        <v>121</v>
      </c>
    </row>
    <row r="201" s="27" customFormat="true" ht="16.5" hidden="false" customHeight="true" outlineLevel="0" collapsed="false">
      <c r="A201" s="22"/>
      <c r="B201" s="159"/>
      <c r="C201" s="160" t="s">
        <v>326</v>
      </c>
      <c r="D201" s="160" t="s">
        <v>124</v>
      </c>
      <c r="E201" s="161" t="s">
        <v>327</v>
      </c>
      <c r="F201" s="162" t="s">
        <v>328</v>
      </c>
      <c r="G201" s="163" t="s">
        <v>127</v>
      </c>
      <c r="H201" s="164" t="n">
        <v>50.75</v>
      </c>
      <c r="I201" s="165"/>
      <c r="J201" s="166" t="n">
        <f aca="false">ROUND(I201*H201,2)</f>
        <v>0</v>
      </c>
      <c r="K201" s="162" t="s">
        <v>128</v>
      </c>
      <c r="L201" s="23"/>
      <c r="M201" s="167"/>
      <c r="N201" s="168" t="s">
        <v>40</v>
      </c>
      <c r="O201" s="60"/>
      <c r="P201" s="169" t="n">
        <f aca="false">O201*H201</f>
        <v>0</v>
      </c>
      <c r="Q201" s="169" t="n">
        <v>0.0003</v>
      </c>
      <c r="R201" s="169" t="n">
        <f aca="false">Q201*H201</f>
        <v>0.015225</v>
      </c>
      <c r="S201" s="169" t="n">
        <v>0</v>
      </c>
      <c r="T201" s="170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196</v>
      </c>
      <c r="AT201" s="171" t="s">
        <v>124</v>
      </c>
      <c r="AU201" s="171" t="s">
        <v>82</v>
      </c>
      <c r="AY201" s="3" t="s">
        <v>121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80</v>
      </c>
      <c r="BK201" s="172" t="n">
        <f aca="false">ROUND(I201*H201,2)</f>
        <v>0</v>
      </c>
      <c r="BL201" s="3" t="s">
        <v>196</v>
      </c>
      <c r="BM201" s="171" t="s">
        <v>329</v>
      </c>
    </row>
    <row r="202" s="27" customFormat="true" ht="16.5" hidden="false" customHeight="true" outlineLevel="0" collapsed="false">
      <c r="A202" s="22"/>
      <c r="B202" s="159"/>
      <c r="C202" s="184" t="s">
        <v>330</v>
      </c>
      <c r="D202" s="184" t="s">
        <v>263</v>
      </c>
      <c r="E202" s="185" t="s">
        <v>331</v>
      </c>
      <c r="F202" s="186" t="s">
        <v>332</v>
      </c>
      <c r="G202" s="187" t="s">
        <v>127</v>
      </c>
      <c r="H202" s="188" t="n">
        <v>55.825</v>
      </c>
      <c r="I202" s="189"/>
      <c r="J202" s="190" t="n">
        <f aca="false">ROUND(I202*H202,2)</f>
        <v>0</v>
      </c>
      <c r="K202" s="186" t="s">
        <v>128</v>
      </c>
      <c r="L202" s="191"/>
      <c r="M202" s="192"/>
      <c r="N202" s="193" t="s">
        <v>40</v>
      </c>
      <c r="O202" s="60"/>
      <c r="P202" s="169" t="n">
        <f aca="false">O202*H202</f>
        <v>0</v>
      </c>
      <c r="Q202" s="169" t="n">
        <v>0.0026</v>
      </c>
      <c r="R202" s="169" t="n">
        <f aca="false">Q202*H202</f>
        <v>0.145145</v>
      </c>
      <c r="S202" s="169" t="n">
        <v>0</v>
      </c>
      <c r="T202" s="170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266</v>
      </c>
      <c r="AT202" s="171" t="s">
        <v>263</v>
      </c>
      <c r="AU202" s="171" t="s">
        <v>82</v>
      </c>
      <c r="AY202" s="3" t="s">
        <v>121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80</v>
      </c>
      <c r="BK202" s="172" t="n">
        <f aca="false">ROUND(I202*H202,2)</f>
        <v>0</v>
      </c>
      <c r="BL202" s="3" t="s">
        <v>196</v>
      </c>
      <c r="BM202" s="171" t="s">
        <v>333</v>
      </c>
    </row>
    <row r="203" s="173" customFormat="true" ht="12.8" hidden="false" customHeight="false" outlineLevel="0" collapsed="false">
      <c r="B203" s="174"/>
      <c r="D203" s="175" t="s">
        <v>131</v>
      </c>
      <c r="F203" s="177" t="s">
        <v>334</v>
      </c>
      <c r="H203" s="178" t="n">
        <v>55.825</v>
      </c>
      <c r="I203" s="179"/>
      <c r="L203" s="174"/>
      <c r="M203" s="180"/>
      <c r="N203" s="181"/>
      <c r="O203" s="181"/>
      <c r="P203" s="181"/>
      <c r="Q203" s="181"/>
      <c r="R203" s="181"/>
      <c r="S203" s="181"/>
      <c r="T203" s="182"/>
      <c r="AT203" s="176" t="s">
        <v>131</v>
      </c>
      <c r="AU203" s="176" t="s">
        <v>82</v>
      </c>
      <c r="AV203" s="173" t="s">
        <v>82</v>
      </c>
      <c r="AW203" s="173" t="s">
        <v>2</v>
      </c>
      <c r="AX203" s="173" t="s">
        <v>80</v>
      </c>
      <c r="AY203" s="176" t="s">
        <v>121</v>
      </c>
    </row>
    <row r="204" s="27" customFormat="true" ht="16.5" hidden="false" customHeight="true" outlineLevel="0" collapsed="false">
      <c r="A204" s="22"/>
      <c r="B204" s="159"/>
      <c r="C204" s="160" t="s">
        <v>335</v>
      </c>
      <c r="D204" s="160" t="s">
        <v>124</v>
      </c>
      <c r="E204" s="161" t="s">
        <v>336</v>
      </c>
      <c r="F204" s="162" t="s">
        <v>337</v>
      </c>
      <c r="G204" s="163" t="s">
        <v>190</v>
      </c>
      <c r="H204" s="164" t="n">
        <v>31.35</v>
      </c>
      <c r="I204" s="165"/>
      <c r="J204" s="166" t="n">
        <f aca="false">ROUND(I204*H204,2)</f>
        <v>0</v>
      </c>
      <c r="K204" s="162" t="s">
        <v>128</v>
      </c>
      <c r="L204" s="23"/>
      <c r="M204" s="167"/>
      <c r="N204" s="168" t="s">
        <v>40</v>
      </c>
      <c r="O204" s="60"/>
      <c r="P204" s="169" t="n">
        <f aca="false">O204*H204</f>
        <v>0</v>
      </c>
      <c r="Q204" s="169" t="n">
        <v>1E-005</v>
      </c>
      <c r="R204" s="169" t="n">
        <f aca="false">Q204*H204</f>
        <v>0.0003135</v>
      </c>
      <c r="S204" s="169" t="n">
        <v>0</v>
      </c>
      <c r="T204" s="170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1" t="s">
        <v>196</v>
      </c>
      <c r="AT204" s="171" t="s">
        <v>124</v>
      </c>
      <c r="AU204" s="171" t="s">
        <v>82</v>
      </c>
      <c r="AY204" s="3" t="s">
        <v>121</v>
      </c>
      <c r="BE204" s="172" t="n">
        <f aca="false">IF(N204="základní",J204,0)</f>
        <v>0</v>
      </c>
      <c r="BF204" s="172" t="n">
        <f aca="false">IF(N204="snížená",J204,0)</f>
        <v>0</v>
      </c>
      <c r="BG204" s="172" t="n">
        <f aca="false">IF(N204="zákl. přenesená",J204,0)</f>
        <v>0</v>
      </c>
      <c r="BH204" s="172" t="n">
        <f aca="false">IF(N204="sníž. přenesená",J204,0)</f>
        <v>0</v>
      </c>
      <c r="BI204" s="172" t="n">
        <f aca="false">IF(N204="nulová",J204,0)</f>
        <v>0</v>
      </c>
      <c r="BJ204" s="3" t="s">
        <v>80</v>
      </c>
      <c r="BK204" s="172" t="n">
        <f aca="false">ROUND(I204*H204,2)</f>
        <v>0</v>
      </c>
      <c r="BL204" s="3" t="s">
        <v>196</v>
      </c>
      <c r="BM204" s="171" t="s">
        <v>338</v>
      </c>
    </row>
    <row r="205" s="173" customFormat="true" ht="12.8" hidden="false" customHeight="false" outlineLevel="0" collapsed="false">
      <c r="B205" s="174"/>
      <c r="D205" s="175" t="s">
        <v>131</v>
      </c>
      <c r="E205" s="176"/>
      <c r="F205" s="177" t="s">
        <v>339</v>
      </c>
      <c r="H205" s="178" t="n">
        <v>31.35</v>
      </c>
      <c r="I205" s="179"/>
      <c r="L205" s="174"/>
      <c r="M205" s="180"/>
      <c r="N205" s="181"/>
      <c r="O205" s="181"/>
      <c r="P205" s="181"/>
      <c r="Q205" s="181"/>
      <c r="R205" s="181"/>
      <c r="S205" s="181"/>
      <c r="T205" s="182"/>
      <c r="AT205" s="176" t="s">
        <v>131</v>
      </c>
      <c r="AU205" s="176" t="s">
        <v>82</v>
      </c>
      <c r="AV205" s="173" t="s">
        <v>82</v>
      </c>
      <c r="AW205" s="173" t="s">
        <v>31</v>
      </c>
      <c r="AX205" s="173" t="s">
        <v>80</v>
      </c>
      <c r="AY205" s="176" t="s">
        <v>121</v>
      </c>
    </row>
    <row r="206" s="27" customFormat="true" ht="24.15" hidden="false" customHeight="true" outlineLevel="0" collapsed="false">
      <c r="A206" s="22"/>
      <c r="B206" s="159"/>
      <c r="C206" s="160" t="s">
        <v>340</v>
      </c>
      <c r="D206" s="160" t="s">
        <v>124</v>
      </c>
      <c r="E206" s="161" t="s">
        <v>341</v>
      </c>
      <c r="F206" s="162" t="s">
        <v>342</v>
      </c>
      <c r="G206" s="163" t="s">
        <v>249</v>
      </c>
      <c r="H206" s="183"/>
      <c r="I206" s="165"/>
      <c r="J206" s="166" t="n">
        <f aca="false">ROUND(I206*H206,2)</f>
        <v>0</v>
      </c>
      <c r="K206" s="162" t="s">
        <v>128</v>
      </c>
      <c r="L206" s="23"/>
      <c r="M206" s="167"/>
      <c r="N206" s="168" t="s">
        <v>40</v>
      </c>
      <c r="O206" s="60"/>
      <c r="P206" s="169" t="n">
        <f aca="false">O206*H206</f>
        <v>0</v>
      </c>
      <c r="Q206" s="169" t="n">
        <v>0</v>
      </c>
      <c r="R206" s="169" t="n">
        <f aca="false">Q206*H206</f>
        <v>0</v>
      </c>
      <c r="S206" s="169" t="n">
        <v>0</v>
      </c>
      <c r="T206" s="170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1" t="s">
        <v>196</v>
      </c>
      <c r="AT206" s="171" t="s">
        <v>124</v>
      </c>
      <c r="AU206" s="171" t="s">
        <v>82</v>
      </c>
      <c r="AY206" s="3" t="s">
        <v>121</v>
      </c>
      <c r="BE206" s="172" t="n">
        <f aca="false">IF(N206="základní",J206,0)</f>
        <v>0</v>
      </c>
      <c r="BF206" s="172" t="n">
        <f aca="false">IF(N206="snížená",J206,0)</f>
        <v>0</v>
      </c>
      <c r="BG206" s="172" t="n">
        <f aca="false">IF(N206="zákl. přenesená",J206,0)</f>
        <v>0</v>
      </c>
      <c r="BH206" s="172" t="n">
        <f aca="false">IF(N206="sníž. přenesená",J206,0)</f>
        <v>0</v>
      </c>
      <c r="BI206" s="172" t="n">
        <f aca="false">IF(N206="nulová",J206,0)</f>
        <v>0</v>
      </c>
      <c r="BJ206" s="3" t="s">
        <v>80</v>
      </c>
      <c r="BK206" s="172" t="n">
        <f aca="false">ROUND(I206*H206,2)</f>
        <v>0</v>
      </c>
      <c r="BL206" s="3" t="s">
        <v>196</v>
      </c>
      <c r="BM206" s="171" t="s">
        <v>343</v>
      </c>
    </row>
    <row r="207" s="145" customFormat="true" ht="22.8" hidden="false" customHeight="true" outlineLevel="0" collapsed="false">
      <c r="B207" s="146"/>
      <c r="D207" s="147" t="s">
        <v>74</v>
      </c>
      <c r="E207" s="157" t="s">
        <v>344</v>
      </c>
      <c r="F207" s="157" t="s">
        <v>345</v>
      </c>
      <c r="I207" s="149"/>
      <c r="J207" s="158" t="n">
        <f aca="false">BK207</f>
        <v>0</v>
      </c>
      <c r="L207" s="146"/>
      <c r="M207" s="151"/>
      <c r="N207" s="152"/>
      <c r="O207" s="152"/>
      <c r="P207" s="153" t="n">
        <f aca="false">SUM(P208:P220)</f>
        <v>0</v>
      </c>
      <c r="Q207" s="152"/>
      <c r="R207" s="153" t="n">
        <f aca="false">SUM(R208:R220)</f>
        <v>0.1264375</v>
      </c>
      <c r="S207" s="152"/>
      <c r="T207" s="154" t="n">
        <f aca="false">SUM(T208:T220)</f>
        <v>0</v>
      </c>
      <c r="AR207" s="147" t="s">
        <v>82</v>
      </c>
      <c r="AT207" s="155" t="s">
        <v>74</v>
      </c>
      <c r="AU207" s="155" t="s">
        <v>80</v>
      </c>
      <c r="AY207" s="147" t="s">
        <v>121</v>
      </c>
      <c r="BK207" s="156" t="n">
        <f aca="false">SUM(BK208:BK220)</f>
        <v>0</v>
      </c>
    </row>
    <row r="208" s="27" customFormat="true" ht="16.5" hidden="false" customHeight="true" outlineLevel="0" collapsed="false">
      <c r="A208" s="22"/>
      <c r="B208" s="159"/>
      <c r="C208" s="160" t="s">
        <v>346</v>
      </c>
      <c r="D208" s="160" t="s">
        <v>124</v>
      </c>
      <c r="E208" s="161" t="s">
        <v>347</v>
      </c>
      <c r="F208" s="162" t="s">
        <v>348</v>
      </c>
      <c r="G208" s="163" t="s">
        <v>127</v>
      </c>
      <c r="H208" s="164" t="n">
        <v>3.3</v>
      </c>
      <c r="I208" s="165"/>
      <c r="J208" s="166" t="n">
        <f aca="false">ROUND(I208*H208,2)</f>
        <v>0</v>
      </c>
      <c r="K208" s="162" t="s">
        <v>128</v>
      </c>
      <c r="L208" s="23"/>
      <c r="M208" s="167"/>
      <c r="N208" s="168" t="s">
        <v>40</v>
      </c>
      <c r="O208" s="60"/>
      <c r="P208" s="169" t="n">
        <f aca="false">O208*H208</f>
        <v>0</v>
      </c>
      <c r="Q208" s="169" t="n">
        <v>0.0003</v>
      </c>
      <c r="R208" s="169" t="n">
        <f aca="false">Q208*H208</f>
        <v>0.00099</v>
      </c>
      <c r="S208" s="169" t="n">
        <v>0</v>
      </c>
      <c r="T208" s="170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196</v>
      </c>
      <c r="AT208" s="171" t="s">
        <v>124</v>
      </c>
      <c r="AU208" s="171" t="s">
        <v>82</v>
      </c>
      <c r="AY208" s="3" t="s">
        <v>121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80</v>
      </c>
      <c r="BK208" s="172" t="n">
        <f aca="false">ROUND(I208*H208,2)</f>
        <v>0</v>
      </c>
      <c r="BL208" s="3" t="s">
        <v>196</v>
      </c>
      <c r="BM208" s="171" t="s">
        <v>349</v>
      </c>
    </row>
    <row r="209" s="173" customFormat="true" ht="12.8" hidden="false" customHeight="false" outlineLevel="0" collapsed="false">
      <c r="B209" s="174"/>
      <c r="D209" s="175" t="s">
        <v>131</v>
      </c>
      <c r="E209" s="176"/>
      <c r="F209" s="177" t="s">
        <v>350</v>
      </c>
      <c r="H209" s="178" t="n">
        <v>3.3</v>
      </c>
      <c r="I209" s="179"/>
      <c r="L209" s="174"/>
      <c r="M209" s="180"/>
      <c r="N209" s="181"/>
      <c r="O209" s="181"/>
      <c r="P209" s="181"/>
      <c r="Q209" s="181"/>
      <c r="R209" s="181"/>
      <c r="S209" s="181"/>
      <c r="T209" s="182"/>
      <c r="AT209" s="176" t="s">
        <v>131</v>
      </c>
      <c r="AU209" s="176" t="s">
        <v>82</v>
      </c>
      <c r="AV209" s="173" t="s">
        <v>82</v>
      </c>
      <c r="AW209" s="173" t="s">
        <v>31</v>
      </c>
      <c r="AX209" s="173" t="s">
        <v>80</v>
      </c>
      <c r="AY209" s="176" t="s">
        <v>121</v>
      </c>
    </row>
    <row r="210" s="27" customFormat="true" ht="24.15" hidden="false" customHeight="true" outlineLevel="0" collapsed="false">
      <c r="A210" s="22"/>
      <c r="B210" s="159"/>
      <c r="C210" s="160" t="s">
        <v>351</v>
      </c>
      <c r="D210" s="160" t="s">
        <v>124</v>
      </c>
      <c r="E210" s="161" t="s">
        <v>352</v>
      </c>
      <c r="F210" s="162" t="s">
        <v>353</v>
      </c>
      <c r="G210" s="163" t="s">
        <v>127</v>
      </c>
      <c r="H210" s="164" t="n">
        <v>2.25</v>
      </c>
      <c r="I210" s="165"/>
      <c r="J210" s="166" t="n">
        <f aca="false">ROUND(I210*H210,2)</f>
        <v>0</v>
      </c>
      <c r="K210" s="162" t="s">
        <v>128</v>
      </c>
      <c r="L210" s="23"/>
      <c r="M210" s="167"/>
      <c r="N210" s="168" t="s">
        <v>40</v>
      </c>
      <c r="O210" s="60"/>
      <c r="P210" s="169" t="n">
        <f aca="false">O210*H210</f>
        <v>0</v>
      </c>
      <c r="Q210" s="169" t="n">
        <v>0.0015</v>
      </c>
      <c r="R210" s="169" t="n">
        <f aca="false">Q210*H210</f>
        <v>0.003375</v>
      </c>
      <c r="S210" s="169" t="n">
        <v>0</v>
      </c>
      <c r="T210" s="170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196</v>
      </c>
      <c r="AT210" s="171" t="s">
        <v>124</v>
      </c>
      <c r="AU210" s="171" t="s">
        <v>82</v>
      </c>
      <c r="AY210" s="3" t="s">
        <v>121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80</v>
      </c>
      <c r="BK210" s="172" t="n">
        <f aca="false">ROUND(I210*H210,2)</f>
        <v>0</v>
      </c>
      <c r="BL210" s="3" t="s">
        <v>196</v>
      </c>
      <c r="BM210" s="171" t="s">
        <v>354</v>
      </c>
    </row>
    <row r="211" s="173" customFormat="true" ht="12.8" hidden="false" customHeight="false" outlineLevel="0" collapsed="false">
      <c r="B211" s="174"/>
      <c r="D211" s="175" t="s">
        <v>131</v>
      </c>
      <c r="E211" s="176"/>
      <c r="F211" s="177" t="s">
        <v>355</v>
      </c>
      <c r="H211" s="178" t="n">
        <v>2.25</v>
      </c>
      <c r="I211" s="179"/>
      <c r="L211" s="174"/>
      <c r="M211" s="180"/>
      <c r="N211" s="181"/>
      <c r="O211" s="181"/>
      <c r="P211" s="181"/>
      <c r="Q211" s="181"/>
      <c r="R211" s="181"/>
      <c r="S211" s="181"/>
      <c r="T211" s="182"/>
      <c r="AT211" s="176" t="s">
        <v>131</v>
      </c>
      <c r="AU211" s="176" t="s">
        <v>82</v>
      </c>
      <c r="AV211" s="173" t="s">
        <v>82</v>
      </c>
      <c r="AW211" s="173" t="s">
        <v>31</v>
      </c>
      <c r="AX211" s="173" t="s">
        <v>80</v>
      </c>
      <c r="AY211" s="176" t="s">
        <v>121</v>
      </c>
    </row>
    <row r="212" s="27" customFormat="true" ht="16.5" hidden="false" customHeight="true" outlineLevel="0" collapsed="false">
      <c r="A212" s="22"/>
      <c r="B212" s="159"/>
      <c r="C212" s="160" t="s">
        <v>356</v>
      </c>
      <c r="D212" s="160" t="s">
        <v>124</v>
      </c>
      <c r="E212" s="161" t="s">
        <v>357</v>
      </c>
      <c r="F212" s="162" t="s">
        <v>358</v>
      </c>
      <c r="G212" s="163" t="s">
        <v>127</v>
      </c>
      <c r="H212" s="164" t="n">
        <v>3.3</v>
      </c>
      <c r="I212" s="165"/>
      <c r="J212" s="166" t="n">
        <f aca="false">ROUND(I212*H212,2)</f>
        <v>0</v>
      </c>
      <c r="K212" s="162" t="s">
        <v>128</v>
      </c>
      <c r="L212" s="23"/>
      <c r="M212" s="167"/>
      <c r="N212" s="168" t="s">
        <v>40</v>
      </c>
      <c r="O212" s="60"/>
      <c r="P212" s="169" t="n">
        <f aca="false">O212*H212</f>
        <v>0</v>
      </c>
      <c r="Q212" s="169" t="n">
        <v>0.0045</v>
      </c>
      <c r="R212" s="169" t="n">
        <f aca="false">Q212*H212</f>
        <v>0.01485</v>
      </c>
      <c r="S212" s="169" t="n">
        <v>0</v>
      </c>
      <c r="T212" s="170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1" t="s">
        <v>196</v>
      </c>
      <c r="AT212" s="171" t="s">
        <v>124</v>
      </c>
      <c r="AU212" s="171" t="s">
        <v>82</v>
      </c>
      <c r="AY212" s="3" t="s">
        <v>121</v>
      </c>
      <c r="BE212" s="172" t="n">
        <f aca="false">IF(N212="základní",J212,0)</f>
        <v>0</v>
      </c>
      <c r="BF212" s="172" t="n">
        <f aca="false">IF(N212="snížená",J212,0)</f>
        <v>0</v>
      </c>
      <c r="BG212" s="172" t="n">
        <f aca="false">IF(N212="zákl. přenesená",J212,0)</f>
        <v>0</v>
      </c>
      <c r="BH212" s="172" t="n">
        <f aca="false">IF(N212="sníž. přenesená",J212,0)</f>
        <v>0</v>
      </c>
      <c r="BI212" s="172" t="n">
        <f aca="false">IF(N212="nulová",J212,0)</f>
        <v>0</v>
      </c>
      <c r="BJ212" s="3" t="s">
        <v>80</v>
      </c>
      <c r="BK212" s="172" t="n">
        <f aca="false">ROUND(I212*H212,2)</f>
        <v>0</v>
      </c>
      <c r="BL212" s="3" t="s">
        <v>196</v>
      </c>
      <c r="BM212" s="171" t="s">
        <v>359</v>
      </c>
    </row>
    <row r="213" s="27" customFormat="true" ht="33" hidden="false" customHeight="true" outlineLevel="0" collapsed="false">
      <c r="A213" s="22"/>
      <c r="B213" s="159"/>
      <c r="C213" s="160" t="s">
        <v>360</v>
      </c>
      <c r="D213" s="160" t="s">
        <v>124</v>
      </c>
      <c r="E213" s="161" t="s">
        <v>361</v>
      </c>
      <c r="F213" s="162" t="s">
        <v>362</v>
      </c>
      <c r="G213" s="163" t="s">
        <v>127</v>
      </c>
      <c r="H213" s="164" t="n">
        <v>3.3</v>
      </c>
      <c r="I213" s="165"/>
      <c r="J213" s="166" t="n">
        <f aca="false">ROUND(I213*H213,2)</f>
        <v>0</v>
      </c>
      <c r="K213" s="162" t="s">
        <v>128</v>
      </c>
      <c r="L213" s="23"/>
      <c r="M213" s="167"/>
      <c r="N213" s="168" t="s">
        <v>40</v>
      </c>
      <c r="O213" s="60"/>
      <c r="P213" s="169" t="n">
        <f aca="false">O213*H213</f>
        <v>0</v>
      </c>
      <c r="Q213" s="169" t="n">
        <v>0.00903</v>
      </c>
      <c r="R213" s="169" t="n">
        <f aca="false">Q213*H213</f>
        <v>0.029799</v>
      </c>
      <c r="S213" s="169" t="n">
        <v>0</v>
      </c>
      <c r="T213" s="170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196</v>
      </c>
      <c r="AT213" s="171" t="s">
        <v>124</v>
      </c>
      <c r="AU213" s="171" t="s">
        <v>82</v>
      </c>
      <c r="AY213" s="3" t="s">
        <v>121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80</v>
      </c>
      <c r="BK213" s="172" t="n">
        <f aca="false">ROUND(I213*H213,2)</f>
        <v>0</v>
      </c>
      <c r="BL213" s="3" t="s">
        <v>196</v>
      </c>
      <c r="BM213" s="171" t="s">
        <v>363</v>
      </c>
    </row>
    <row r="214" s="173" customFormat="true" ht="12.8" hidden="false" customHeight="false" outlineLevel="0" collapsed="false">
      <c r="B214" s="174"/>
      <c r="D214" s="175" t="s">
        <v>131</v>
      </c>
      <c r="E214" s="176"/>
      <c r="F214" s="177" t="s">
        <v>350</v>
      </c>
      <c r="H214" s="178" t="n">
        <v>3.3</v>
      </c>
      <c r="I214" s="179"/>
      <c r="L214" s="174"/>
      <c r="M214" s="180"/>
      <c r="N214" s="181"/>
      <c r="O214" s="181"/>
      <c r="P214" s="181"/>
      <c r="Q214" s="181"/>
      <c r="R214" s="181"/>
      <c r="S214" s="181"/>
      <c r="T214" s="182"/>
      <c r="AT214" s="176" t="s">
        <v>131</v>
      </c>
      <c r="AU214" s="176" t="s">
        <v>82</v>
      </c>
      <c r="AV214" s="173" t="s">
        <v>82</v>
      </c>
      <c r="AW214" s="173" t="s">
        <v>31</v>
      </c>
      <c r="AX214" s="173" t="s">
        <v>80</v>
      </c>
      <c r="AY214" s="176" t="s">
        <v>121</v>
      </c>
    </row>
    <row r="215" s="27" customFormat="true" ht="24.15" hidden="false" customHeight="true" outlineLevel="0" collapsed="false">
      <c r="A215" s="22"/>
      <c r="B215" s="159"/>
      <c r="C215" s="184" t="s">
        <v>364</v>
      </c>
      <c r="D215" s="184" t="s">
        <v>263</v>
      </c>
      <c r="E215" s="185" t="s">
        <v>365</v>
      </c>
      <c r="F215" s="186" t="s">
        <v>366</v>
      </c>
      <c r="G215" s="187" t="s">
        <v>127</v>
      </c>
      <c r="H215" s="188" t="n">
        <v>3.795</v>
      </c>
      <c r="I215" s="189"/>
      <c r="J215" s="190" t="n">
        <f aca="false">ROUND(I215*H215,2)</f>
        <v>0</v>
      </c>
      <c r="K215" s="186" t="s">
        <v>128</v>
      </c>
      <c r="L215" s="191"/>
      <c r="M215" s="192"/>
      <c r="N215" s="193" t="s">
        <v>40</v>
      </c>
      <c r="O215" s="60"/>
      <c r="P215" s="169" t="n">
        <f aca="false">O215*H215</f>
        <v>0</v>
      </c>
      <c r="Q215" s="169" t="n">
        <v>0.0201</v>
      </c>
      <c r="R215" s="169" t="n">
        <f aca="false">Q215*H215</f>
        <v>0.0762795</v>
      </c>
      <c r="S215" s="169" t="n">
        <v>0</v>
      </c>
      <c r="T215" s="170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1" t="s">
        <v>266</v>
      </c>
      <c r="AT215" s="171" t="s">
        <v>263</v>
      </c>
      <c r="AU215" s="171" t="s">
        <v>82</v>
      </c>
      <c r="AY215" s="3" t="s">
        <v>121</v>
      </c>
      <c r="BE215" s="172" t="n">
        <f aca="false">IF(N215="základní",J215,0)</f>
        <v>0</v>
      </c>
      <c r="BF215" s="172" t="n">
        <f aca="false">IF(N215="snížená",J215,0)</f>
        <v>0</v>
      </c>
      <c r="BG215" s="172" t="n">
        <f aca="false">IF(N215="zákl. přenesená",J215,0)</f>
        <v>0</v>
      </c>
      <c r="BH215" s="172" t="n">
        <f aca="false">IF(N215="sníž. přenesená",J215,0)</f>
        <v>0</v>
      </c>
      <c r="BI215" s="172" t="n">
        <f aca="false">IF(N215="nulová",J215,0)</f>
        <v>0</v>
      </c>
      <c r="BJ215" s="3" t="s">
        <v>80</v>
      </c>
      <c r="BK215" s="172" t="n">
        <f aca="false">ROUND(I215*H215,2)</f>
        <v>0</v>
      </c>
      <c r="BL215" s="3" t="s">
        <v>196</v>
      </c>
      <c r="BM215" s="171" t="s">
        <v>367</v>
      </c>
    </row>
    <row r="216" s="173" customFormat="true" ht="12.8" hidden="false" customHeight="false" outlineLevel="0" collapsed="false">
      <c r="B216" s="174"/>
      <c r="D216" s="175" t="s">
        <v>131</v>
      </c>
      <c r="F216" s="177" t="s">
        <v>368</v>
      </c>
      <c r="H216" s="178" t="n">
        <v>3.795</v>
      </c>
      <c r="I216" s="179"/>
      <c r="L216" s="174"/>
      <c r="M216" s="180"/>
      <c r="N216" s="181"/>
      <c r="O216" s="181"/>
      <c r="P216" s="181"/>
      <c r="Q216" s="181"/>
      <c r="R216" s="181"/>
      <c r="S216" s="181"/>
      <c r="T216" s="182"/>
      <c r="AT216" s="176" t="s">
        <v>131</v>
      </c>
      <c r="AU216" s="176" t="s">
        <v>82</v>
      </c>
      <c r="AV216" s="173" t="s">
        <v>82</v>
      </c>
      <c r="AW216" s="173" t="s">
        <v>2</v>
      </c>
      <c r="AX216" s="173" t="s">
        <v>80</v>
      </c>
      <c r="AY216" s="176" t="s">
        <v>121</v>
      </c>
    </row>
    <row r="217" s="27" customFormat="true" ht="33" hidden="false" customHeight="true" outlineLevel="0" collapsed="false">
      <c r="A217" s="22"/>
      <c r="B217" s="159"/>
      <c r="C217" s="160" t="s">
        <v>369</v>
      </c>
      <c r="D217" s="160" t="s">
        <v>124</v>
      </c>
      <c r="E217" s="161" t="s">
        <v>370</v>
      </c>
      <c r="F217" s="162" t="s">
        <v>371</v>
      </c>
      <c r="G217" s="163" t="s">
        <v>127</v>
      </c>
      <c r="H217" s="164" t="n">
        <v>3.3</v>
      </c>
      <c r="I217" s="165"/>
      <c r="J217" s="166" t="n">
        <f aca="false">ROUND(I217*H217,2)</f>
        <v>0</v>
      </c>
      <c r="K217" s="162" t="s">
        <v>128</v>
      </c>
      <c r="L217" s="23"/>
      <c r="M217" s="167"/>
      <c r="N217" s="168" t="s">
        <v>40</v>
      </c>
      <c r="O217" s="60"/>
      <c r="P217" s="169" t="n">
        <f aca="false">O217*H217</f>
        <v>0</v>
      </c>
      <c r="Q217" s="169" t="n">
        <v>0</v>
      </c>
      <c r="R217" s="169" t="n">
        <f aca="false">Q217*H217</f>
        <v>0</v>
      </c>
      <c r="S217" s="169" t="n">
        <v>0</v>
      </c>
      <c r="T217" s="170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196</v>
      </c>
      <c r="AT217" s="171" t="s">
        <v>124</v>
      </c>
      <c r="AU217" s="171" t="s">
        <v>82</v>
      </c>
      <c r="AY217" s="3" t="s">
        <v>121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80</v>
      </c>
      <c r="BK217" s="172" t="n">
        <f aca="false">ROUND(I217*H217,2)</f>
        <v>0</v>
      </c>
      <c r="BL217" s="3" t="s">
        <v>196</v>
      </c>
      <c r="BM217" s="171" t="s">
        <v>372</v>
      </c>
    </row>
    <row r="218" s="27" customFormat="true" ht="24.15" hidden="false" customHeight="true" outlineLevel="0" collapsed="false">
      <c r="A218" s="22"/>
      <c r="B218" s="159"/>
      <c r="C218" s="160" t="s">
        <v>373</v>
      </c>
      <c r="D218" s="160" t="s">
        <v>124</v>
      </c>
      <c r="E218" s="161" t="s">
        <v>374</v>
      </c>
      <c r="F218" s="162" t="s">
        <v>375</v>
      </c>
      <c r="G218" s="163" t="s">
        <v>190</v>
      </c>
      <c r="H218" s="164" t="n">
        <v>5.72</v>
      </c>
      <c r="I218" s="165"/>
      <c r="J218" s="166" t="n">
        <f aca="false">ROUND(I218*H218,2)</f>
        <v>0</v>
      </c>
      <c r="K218" s="162" t="s">
        <v>128</v>
      </c>
      <c r="L218" s="23"/>
      <c r="M218" s="167"/>
      <c r="N218" s="168" t="s">
        <v>40</v>
      </c>
      <c r="O218" s="60"/>
      <c r="P218" s="169" t="n">
        <f aca="false">O218*H218</f>
        <v>0</v>
      </c>
      <c r="Q218" s="169" t="n">
        <v>0.0002</v>
      </c>
      <c r="R218" s="169" t="n">
        <f aca="false">Q218*H218</f>
        <v>0.001144</v>
      </c>
      <c r="S218" s="169" t="n">
        <v>0</v>
      </c>
      <c r="T218" s="170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196</v>
      </c>
      <c r="AT218" s="171" t="s">
        <v>124</v>
      </c>
      <c r="AU218" s="171" t="s">
        <v>82</v>
      </c>
      <c r="AY218" s="3" t="s">
        <v>121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80</v>
      </c>
      <c r="BK218" s="172" t="n">
        <f aca="false">ROUND(I218*H218,2)</f>
        <v>0</v>
      </c>
      <c r="BL218" s="3" t="s">
        <v>196</v>
      </c>
      <c r="BM218" s="171" t="s">
        <v>376</v>
      </c>
    </row>
    <row r="219" s="173" customFormat="true" ht="12.8" hidden="false" customHeight="false" outlineLevel="0" collapsed="false">
      <c r="B219" s="174"/>
      <c r="D219" s="175" t="s">
        <v>131</v>
      </c>
      <c r="E219" s="176"/>
      <c r="F219" s="177" t="s">
        <v>377</v>
      </c>
      <c r="H219" s="178" t="n">
        <v>5.72</v>
      </c>
      <c r="I219" s="179"/>
      <c r="L219" s="174"/>
      <c r="M219" s="180"/>
      <c r="N219" s="181"/>
      <c r="O219" s="181"/>
      <c r="P219" s="181"/>
      <c r="Q219" s="181"/>
      <c r="R219" s="181"/>
      <c r="S219" s="181"/>
      <c r="T219" s="182"/>
      <c r="AT219" s="176" t="s">
        <v>131</v>
      </c>
      <c r="AU219" s="176" t="s">
        <v>82</v>
      </c>
      <c r="AV219" s="173" t="s">
        <v>82</v>
      </c>
      <c r="AW219" s="173" t="s">
        <v>31</v>
      </c>
      <c r="AX219" s="173" t="s">
        <v>80</v>
      </c>
      <c r="AY219" s="176" t="s">
        <v>121</v>
      </c>
    </row>
    <row r="220" s="27" customFormat="true" ht="24.15" hidden="false" customHeight="true" outlineLevel="0" collapsed="false">
      <c r="A220" s="22"/>
      <c r="B220" s="159"/>
      <c r="C220" s="160" t="s">
        <v>378</v>
      </c>
      <c r="D220" s="160" t="s">
        <v>124</v>
      </c>
      <c r="E220" s="161" t="s">
        <v>379</v>
      </c>
      <c r="F220" s="162" t="s">
        <v>380</v>
      </c>
      <c r="G220" s="163" t="s">
        <v>249</v>
      </c>
      <c r="H220" s="183"/>
      <c r="I220" s="165"/>
      <c r="J220" s="166" t="n">
        <f aca="false">ROUND(I220*H220,2)</f>
        <v>0</v>
      </c>
      <c r="K220" s="162" t="s">
        <v>128</v>
      </c>
      <c r="L220" s="23"/>
      <c r="M220" s="167"/>
      <c r="N220" s="168" t="s">
        <v>40</v>
      </c>
      <c r="O220" s="60"/>
      <c r="P220" s="169" t="n">
        <f aca="false">O220*H220</f>
        <v>0</v>
      </c>
      <c r="Q220" s="169" t="n">
        <v>0</v>
      </c>
      <c r="R220" s="169" t="n">
        <f aca="false">Q220*H220</f>
        <v>0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196</v>
      </c>
      <c r="AT220" s="171" t="s">
        <v>124</v>
      </c>
      <c r="AU220" s="171" t="s">
        <v>82</v>
      </c>
      <c r="AY220" s="3" t="s">
        <v>121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80</v>
      </c>
      <c r="BK220" s="172" t="n">
        <f aca="false">ROUND(I220*H220,2)</f>
        <v>0</v>
      </c>
      <c r="BL220" s="3" t="s">
        <v>196</v>
      </c>
      <c r="BM220" s="171" t="s">
        <v>381</v>
      </c>
    </row>
    <row r="221" s="145" customFormat="true" ht="22.8" hidden="false" customHeight="true" outlineLevel="0" collapsed="false">
      <c r="B221" s="146"/>
      <c r="D221" s="147" t="s">
        <v>74</v>
      </c>
      <c r="E221" s="157" t="s">
        <v>382</v>
      </c>
      <c r="F221" s="157" t="s">
        <v>383</v>
      </c>
      <c r="I221" s="149"/>
      <c r="J221" s="158" t="n">
        <f aca="false">BK221</f>
        <v>0</v>
      </c>
      <c r="L221" s="146"/>
      <c r="M221" s="151"/>
      <c r="N221" s="152"/>
      <c r="O221" s="152"/>
      <c r="P221" s="153" t="n">
        <f aca="false">P222</f>
        <v>0</v>
      </c>
      <c r="Q221" s="152"/>
      <c r="R221" s="153" t="n">
        <f aca="false">R222</f>
        <v>0</v>
      </c>
      <c r="S221" s="152"/>
      <c r="T221" s="154" t="n">
        <f aca="false">T222</f>
        <v>0.000105</v>
      </c>
      <c r="AR221" s="147" t="s">
        <v>82</v>
      </c>
      <c r="AT221" s="155" t="s">
        <v>74</v>
      </c>
      <c r="AU221" s="155" t="s">
        <v>80</v>
      </c>
      <c r="AY221" s="147" t="s">
        <v>121</v>
      </c>
      <c r="BK221" s="156" t="n">
        <f aca="false">BK222</f>
        <v>0</v>
      </c>
    </row>
    <row r="222" s="27" customFormat="true" ht="16.5" hidden="false" customHeight="true" outlineLevel="0" collapsed="false">
      <c r="A222" s="22"/>
      <c r="B222" s="159"/>
      <c r="C222" s="160" t="s">
        <v>384</v>
      </c>
      <c r="D222" s="160" t="s">
        <v>124</v>
      </c>
      <c r="E222" s="161" t="s">
        <v>385</v>
      </c>
      <c r="F222" s="162" t="s">
        <v>386</v>
      </c>
      <c r="G222" s="163" t="s">
        <v>256</v>
      </c>
      <c r="H222" s="164" t="n">
        <v>3</v>
      </c>
      <c r="I222" s="165"/>
      <c r="J222" s="166" t="n">
        <f aca="false">ROUND(I222*H222,2)</f>
        <v>0</v>
      </c>
      <c r="K222" s="162"/>
      <c r="L222" s="23"/>
      <c r="M222" s="167"/>
      <c r="N222" s="168" t="s">
        <v>40</v>
      </c>
      <c r="O222" s="60"/>
      <c r="P222" s="169" t="n">
        <f aca="false">O222*H222</f>
        <v>0</v>
      </c>
      <c r="Q222" s="169" t="n">
        <v>0</v>
      </c>
      <c r="R222" s="169" t="n">
        <f aca="false">Q222*H222</f>
        <v>0</v>
      </c>
      <c r="S222" s="169" t="n">
        <v>3.5E-005</v>
      </c>
      <c r="T222" s="170" t="n">
        <f aca="false">S222*H222</f>
        <v>0.000105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1" t="s">
        <v>196</v>
      </c>
      <c r="AT222" s="171" t="s">
        <v>124</v>
      </c>
      <c r="AU222" s="171" t="s">
        <v>82</v>
      </c>
      <c r="AY222" s="3" t="s">
        <v>121</v>
      </c>
      <c r="BE222" s="172" t="n">
        <f aca="false">IF(N222="základní",J222,0)</f>
        <v>0</v>
      </c>
      <c r="BF222" s="172" t="n">
        <f aca="false">IF(N222="snížená",J222,0)</f>
        <v>0</v>
      </c>
      <c r="BG222" s="172" t="n">
        <f aca="false">IF(N222="zákl. přenesená",J222,0)</f>
        <v>0</v>
      </c>
      <c r="BH222" s="172" t="n">
        <f aca="false">IF(N222="sníž. přenesená",J222,0)</f>
        <v>0</v>
      </c>
      <c r="BI222" s="172" t="n">
        <f aca="false">IF(N222="nulová",J222,0)</f>
        <v>0</v>
      </c>
      <c r="BJ222" s="3" t="s">
        <v>80</v>
      </c>
      <c r="BK222" s="172" t="n">
        <f aca="false">ROUND(I222*H222,2)</f>
        <v>0</v>
      </c>
      <c r="BL222" s="3" t="s">
        <v>196</v>
      </c>
      <c r="BM222" s="171" t="s">
        <v>387</v>
      </c>
    </row>
    <row r="223" s="145" customFormat="true" ht="22.8" hidden="false" customHeight="true" outlineLevel="0" collapsed="false">
      <c r="B223" s="146"/>
      <c r="D223" s="147" t="s">
        <v>74</v>
      </c>
      <c r="E223" s="157" t="s">
        <v>388</v>
      </c>
      <c r="F223" s="157" t="s">
        <v>389</v>
      </c>
      <c r="I223" s="149"/>
      <c r="J223" s="158" t="n">
        <f aca="false">BK223</f>
        <v>0</v>
      </c>
      <c r="L223" s="146"/>
      <c r="M223" s="151"/>
      <c r="N223" s="152"/>
      <c r="O223" s="152"/>
      <c r="P223" s="153" t="n">
        <f aca="false">SUM(P224:P228)</f>
        <v>0</v>
      </c>
      <c r="Q223" s="152"/>
      <c r="R223" s="153" t="n">
        <f aca="false">SUM(R224:R228)</f>
        <v>0.03738825</v>
      </c>
      <c r="S223" s="152"/>
      <c r="T223" s="154" t="n">
        <f aca="false">SUM(T224:T228)</f>
        <v>0.01933875</v>
      </c>
      <c r="AR223" s="147" t="s">
        <v>82</v>
      </c>
      <c r="AT223" s="155" t="s">
        <v>74</v>
      </c>
      <c r="AU223" s="155" t="s">
        <v>80</v>
      </c>
      <c r="AY223" s="147" t="s">
        <v>121</v>
      </c>
      <c r="BK223" s="156" t="n">
        <f aca="false">SUM(BK224:BK228)</f>
        <v>0</v>
      </c>
    </row>
    <row r="224" s="27" customFormat="true" ht="24.15" hidden="false" customHeight="true" outlineLevel="0" collapsed="false">
      <c r="A224" s="22"/>
      <c r="B224" s="159"/>
      <c r="C224" s="160" t="s">
        <v>390</v>
      </c>
      <c r="D224" s="160" t="s">
        <v>124</v>
      </c>
      <c r="E224" s="161" t="s">
        <v>391</v>
      </c>
      <c r="F224" s="162" t="s">
        <v>392</v>
      </c>
      <c r="G224" s="163" t="s">
        <v>127</v>
      </c>
      <c r="H224" s="164" t="n">
        <v>128.925</v>
      </c>
      <c r="I224" s="165"/>
      <c r="J224" s="166" t="n">
        <f aca="false">ROUND(I224*H224,2)</f>
        <v>0</v>
      </c>
      <c r="K224" s="162" t="s">
        <v>128</v>
      </c>
      <c r="L224" s="23"/>
      <c r="M224" s="167"/>
      <c r="N224" s="168" t="s">
        <v>40</v>
      </c>
      <c r="O224" s="60"/>
      <c r="P224" s="169" t="n">
        <f aca="false">O224*H224</f>
        <v>0</v>
      </c>
      <c r="Q224" s="169" t="n">
        <v>0</v>
      </c>
      <c r="R224" s="169" t="n">
        <f aca="false">Q224*H224</f>
        <v>0</v>
      </c>
      <c r="S224" s="169" t="n">
        <v>0.00015</v>
      </c>
      <c r="T224" s="170" t="n">
        <f aca="false">S224*H224</f>
        <v>0.01933875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196</v>
      </c>
      <c r="AT224" s="171" t="s">
        <v>124</v>
      </c>
      <c r="AU224" s="171" t="s">
        <v>82</v>
      </c>
      <c r="AY224" s="3" t="s">
        <v>121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80</v>
      </c>
      <c r="BK224" s="172" t="n">
        <f aca="false">ROUND(I224*H224,2)</f>
        <v>0</v>
      </c>
      <c r="BL224" s="3" t="s">
        <v>196</v>
      </c>
      <c r="BM224" s="171" t="s">
        <v>393</v>
      </c>
    </row>
    <row r="225" s="173" customFormat="true" ht="12.8" hidden="false" customHeight="false" outlineLevel="0" collapsed="false">
      <c r="B225" s="174"/>
      <c r="D225" s="175" t="s">
        <v>131</v>
      </c>
      <c r="E225" s="176"/>
      <c r="F225" s="177" t="s">
        <v>394</v>
      </c>
      <c r="H225" s="178" t="n">
        <v>78.175</v>
      </c>
      <c r="I225" s="179"/>
      <c r="L225" s="174"/>
      <c r="M225" s="180"/>
      <c r="N225" s="181"/>
      <c r="O225" s="181"/>
      <c r="P225" s="181"/>
      <c r="Q225" s="181"/>
      <c r="R225" s="181"/>
      <c r="S225" s="181"/>
      <c r="T225" s="182"/>
      <c r="AT225" s="176" t="s">
        <v>131</v>
      </c>
      <c r="AU225" s="176" t="s">
        <v>82</v>
      </c>
      <c r="AV225" s="173" t="s">
        <v>82</v>
      </c>
      <c r="AW225" s="173" t="s">
        <v>31</v>
      </c>
      <c r="AX225" s="173" t="s">
        <v>75</v>
      </c>
      <c r="AY225" s="176" t="s">
        <v>121</v>
      </c>
    </row>
    <row r="226" s="173" customFormat="true" ht="12.8" hidden="false" customHeight="false" outlineLevel="0" collapsed="false">
      <c r="B226" s="174"/>
      <c r="D226" s="175" t="s">
        <v>131</v>
      </c>
      <c r="E226" s="176"/>
      <c r="F226" s="177" t="s">
        <v>154</v>
      </c>
      <c r="H226" s="178" t="n">
        <v>50.75</v>
      </c>
      <c r="I226" s="179"/>
      <c r="L226" s="174"/>
      <c r="M226" s="180"/>
      <c r="N226" s="181"/>
      <c r="O226" s="181"/>
      <c r="P226" s="181"/>
      <c r="Q226" s="181"/>
      <c r="R226" s="181"/>
      <c r="S226" s="181"/>
      <c r="T226" s="182"/>
      <c r="AT226" s="176" t="s">
        <v>131</v>
      </c>
      <c r="AU226" s="176" t="s">
        <v>82</v>
      </c>
      <c r="AV226" s="173" t="s">
        <v>82</v>
      </c>
      <c r="AW226" s="173" t="s">
        <v>31</v>
      </c>
      <c r="AX226" s="173" t="s">
        <v>75</v>
      </c>
      <c r="AY226" s="176" t="s">
        <v>121</v>
      </c>
    </row>
    <row r="227" s="194" customFormat="true" ht="12.8" hidden="false" customHeight="false" outlineLevel="0" collapsed="false">
      <c r="B227" s="195"/>
      <c r="D227" s="175" t="s">
        <v>131</v>
      </c>
      <c r="E227" s="196"/>
      <c r="F227" s="197" t="s">
        <v>395</v>
      </c>
      <c r="H227" s="198" t="n">
        <v>128.925</v>
      </c>
      <c r="I227" s="199"/>
      <c r="L227" s="195"/>
      <c r="M227" s="200"/>
      <c r="N227" s="201"/>
      <c r="O227" s="201"/>
      <c r="P227" s="201"/>
      <c r="Q227" s="201"/>
      <c r="R227" s="201"/>
      <c r="S227" s="201"/>
      <c r="T227" s="202"/>
      <c r="AT227" s="196" t="s">
        <v>131</v>
      </c>
      <c r="AU227" s="196" t="s">
        <v>82</v>
      </c>
      <c r="AV227" s="194" t="s">
        <v>129</v>
      </c>
      <c r="AW227" s="194" t="s">
        <v>31</v>
      </c>
      <c r="AX227" s="194" t="s">
        <v>80</v>
      </c>
      <c r="AY227" s="196" t="s">
        <v>121</v>
      </c>
    </row>
    <row r="228" s="27" customFormat="true" ht="33" hidden="false" customHeight="true" outlineLevel="0" collapsed="false">
      <c r="A228" s="22"/>
      <c r="B228" s="159"/>
      <c r="C228" s="160" t="s">
        <v>396</v>
      </c>
      <c r="D228" s="160" t="s">
        <v>124</v>
      </c>
      <c r="E228" s="161" t="s">
        <v>397</v>
      </c>
      <c r="F228" s="162" t="s">
        <v>398</v>
      </c>
      <c r="G228" s="163" t="s">
        <v>127</v>
      </c>
      <c r="H228" s="164" t="n">
        <v>128.925</v>
      </c>
      <c r="I228" s="165"/>
      <c r="J228" s="166" t="n">
        <f aca="false">ROUND(I228*H228,2)</f>
        <v>0</v>
      </c>
      <c r="K228" s="162" t="s">
        <v>128</v>
      </c>
      <c r="L228" s="23"/>
      <c r="M228" s="167"/>
      <c r="N228" s="168" t="s">
        <v>40</v>
      </c>
      <c r="O228" s="60"/>
      <c r="P228" s="169" t="n">
        <f aca="false">O228*H228</f>
        <v>0</v>
      </c>
      <c r="Q228" s="169" t="n">
        <v>0.00029</v>
      </c>
      <c r="R228" s="169" t="n">
        <f aca="false">Q228*H228</f>
        <v>0.03738825</v>
      </c>
      <c r="S228" s="169" t="n">
        <v>0</v>
      </c>
      <c r="T228" s="170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196</v>
      </c>
      <c r="AT228" s="171" t="s">
        <v>124</v>
      </c>
      <c r="AU228" s="171" t="s">
        <v>82</v>
      </c>
      <c r="AY228" s="3" t="s">
        <v>121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80</v>
      </c>
      <c r="BK228" s="172" t="n">
        <f aca="false">ROUND(I228*H228,2)</f>
        <v>0</v>
      </c>
      <c r="BL228" s="3" t="s">
        <v>196</v>
      </c>
      <c r="BM228" s="171" t="s">
        <v>399</v>
      </c>
    </row>
    <row r="229" s="145" customFormat="true" ht="25.9" hidden="false" customHeight="true" outlineLevel="0" collapsed="false">
      <c r="B229" s="146"/>
      <c r="D229" s="147" t="s">
        <v>74</v>
      </c>
      <c r="E229" s="148" t="s">
        <v>400</v>
      </c>
      <c r="F229" s="148" t="s">
        <v>401</v>
      </c>
      <c r="I229" s="149"/>
      <c r="J229" s="150" t="n">
        <f aca="false">BK229</f>
        <v>0</v>
      </c>
      <c r="L229" s="146"/>
      <c r="M229" s="151"/>
      <c r="N229" s="152"/>
      <c r="O229" s="152"/>
      <c r="P229" s="153" t="n">
        <f aca="false">P230+P232</f>
        <v>0</v>
      </c>
      <c r="Q229" s="152"/>
      <c r="R229" s="153" t="n">
        <f aca="false">R230+R232</f>
        <v>0</v>
      </c>
      <c r="S229" s="152"/>
      <c r="T229" s="154" t="n">
        <f aca="false">T230+T232</f>
        <v>0</v>
      </c>
      <c r="AR229" s="147" t="s">
        <v>146</v>
      </c>
      <c r="AT229" s="155" t="s">
        <v>74</v>
      </c>
      <c r="AU229" s="155" t="s">
        <v>75</v>
      </c>
      <c r="AY229" s="147" t="s">
        <v>121</v>
      </c>
      <c r="BK229" s="156" t="n">
        <f aca="false">BK230+BK232</f>
        <v>0</v>
      </c>
    </row>
    <row r="230" s="145" customFormat="true" ht="22.8" hidden="false" customHeight="true" outlineLevel="0" collapsed="false">
      <c r="B230" s="146"/>
      <c r="D230" s="147" t="s">
        <v>74</v>
      </c>
      <c r="E230" s="157" t="s">
        <v>402</v>
      </c>
      <c r="F230" s="157" t="s">
        <v>403</v>
      </c>
      <c r="I230" s="149"/>
      <c r="J230" s="158" t="n">
        <f aca="false">BK230</f>
        <v>0</v>
      </c>
      <c r="L230" s="146"/>
      <c r="M230" s="151"/>
      <c r="N230" s="152"/>
      <c r="O230" s="152"/>
      <c r="P230" s="153" t="n">
        <f aca="false">P231</f>
        <v>0</v>
      </c>
      <c r="Q230" s="152"/>
      <c r="R230" s="153" t="n">
        <f aca="false">R231</f>
        <v>0</v>
      </c>
      <c r="S230" s="152"/>
      <c r="T230" s="154" t="n">
        <f aca="false">T231</f>
        <v>0</v>
      </c>
      <c r="AR230" s="147" t="s">
        <v>146</v>
      </c>
      <c r="AT230" s="155" t="s">
        <v>74</v>
      </c>
      <c r="AU230" s="155" t="s">
        <v>80</v>
      </c>
      <c r="AY230" s="147" t="s">
        <v>121</v>
      </c>
      <c r="BK230" s="156" t="n">
        <f aca="false">BK231</f>
        <v>0</v>
      </c>
    </row>
    <row r="231" s="27" customFormat="true" ht="16.5" hidden="false" customHeight="true" outlineLevel="0" collapsed="false">
      <c r="A231" s="22"/>
      <c r="B231" s="159"/>
      <c r="C231" s="160" t="s">
        <v>404</v>
      </c>
      <c r="D231" s="160" t="s">
        <v>124</v>
      </c>
      <c r="E231" s="161" t="s">
        <v>405</v>
      </c>
      <c r="F231" s="162" t="s">
        <v>406</v>
      </c>
      <c r="G231" s="163" t="s">
        <v>169</v>
      </c>
      <c r="H231" s="164" t="n">
        <v>1</v>
      </c>
      <c r="I231" s="165"/>
      <c r="J231" s="166" t="n">
        <f aca="false">ROUND(I231*H231,2)</f>
        <v>0</v>
      </c>
      <c r="K231" s="162" t="s">
        <v>128</v>
      </c>
      <c r="L231" s="23"/>
      <c r="M231" s="167"/>
      <c r="N231" s="168" t="s">
        <v>40</v>
      </c>
      <c r="O231" s="60"/>
      <c r="P231" s="169" t="n">
        <f aca="false">O231*H231</f>
        <v>0</v>
      </c>
      <c r="Q231" s="169" t="n">
        <v>0</v>
      </c>
      <c r="R231" s="169" t="n">
        <f aca="false">Q231*H231</f>
        <v>0</v>
      </c>
      <c r="S231" s="169" t="n">
        <v>0</v>
      </c>
      <c r="T231" s="170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407</v>
      </c>
      <c r="AT231" s="171" t="s">
        <v>124</v>
      </c>
      <c r="AU231" s="171" t="s">
        <v>82</v>
      </c>
      <c r="AY231" s="3" t="s">
        <v>121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80</v>
      </c>
      <c r="BK231" s="172" t="n">
        <f aca="false">ROUND(I231*H231,2)</f>
        <v>0</v>
      </c>
      <c r="BL231" s="3" t="s">
        <v>407</v>
      </c>
      <c r="BM231" s="171" t="s">
        <v>408</v>
      </c>
    </row>
    <row r="232" s="145" customFormat="true" ht="22.8" hidden="false" customHeight="true" outlineLevel="0" collapsed="false">
      <c r="B232" s="146"/>
      <c r="D232" s="147" t="s">
        <v>74</v>
      </c>
      <c r="E232" s="157" t="s">
        <v>409</v>
      </c>
      <c r="F232" s="157" t="s">
        <v>410</v>
      </c>
      <c r="I232" s="149"/>
      <c r="J232" s="158" t="n">
        <f aca="false">BK232</f>
        <v>0</v>
      </c>
      <c r="L232" s="146"/>
      <c r="M232" s="151"/>
      <c r="N232" s="152"/>
      <c r="O232" s="152"/>
      <c r="P232" s="153" t="n">
        <f aca="false">P233</f>
        <v>0</v>
      </c>
      <c r="Q232" s="152"/>
      <c r="R232" s="153" t="n">
        <f aca="false">R233</f>
        <v>0</v>
      </c>
      <c r="S232" s="152"/>
      <c r="T232" s="154" t="n">
        <f aca="false">T233</f>
        <v>0</v>
      </c>
      <c r="AR232" s="147" t="s">
        <v>146</v>
      </c>
      <c r="AT232" s="155" t="s">
        <v>74</v>
      </c>
      <c r="AU232" s="155" t="s">
        <v>80</v>
      </c>
      <c r="AY232" s="147" t="s">
        <v>121</v>
      </c>
      <c r="BK232" s="156" t="n">
        <f aca="false">BK233</f>
        <v>0</v>
      </c>
    </row>
    <row r="233" s="27" customFormat="true" ht="16.5" hidden="false" customHeight="true" outlineLevel="0" collapsed="false">
      <c r="A233" s="22"/>
      <c r="B233" s="159"/>
      <c r="C233" s="160" t="s">
        <v>411</v>
      </c>
      <c r="D233" s="160" t="s">
        <v>124</v>
      </c>
      <c r="E233" s="161" t="s">
        <v>412</v>
      </c>
      <c r="F233" s="162" t="s">
        <v>413</v>
      </c>
      <c r="G233" s="163" t="s">
        <v>169</v>
      </c>
      <c r="H233" s="164" t="n">
        <v>1</v>
      </c>
      <c r="I233" s="165"/>
      <c r="J233" s="166" t="n">
        <f aca="false">ROUND(I233*H233,2)</f>
        <v>0</v>
      </c>
      <c r="K233" s="162" t="s">
        <v>128</v>
      </c>
      <c r="L233" s="23"/>
      <c r="M233" s="203"/>
      <c r="N233" s="204" t="s">
        <v>40</v>
      </c>
      <c r="O233" s="205"/>
      <c r="P233" s="206" t="n">
        <f aca="false">O233*H233</f>
        <v>0</v>
      </c>
      <c r="Q233" s="206" t="n">
        <v>0</v>
      </c>
      <c r="R233" s="206" t="n">
        <f aca="false">Q233*H233</f>
        <v>0</v>
      </c>
      <c r="S233" s="206" t="n">
        <v>0</v>
      </c>
      <c r="T233" s="207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407</v>
      </c>
      <c r="AT233" s="171" t="s">
        <v>124</v>
      </c>
      <c r="AU233" s="171" t="s">
        <v>82</v>
      </c>
      <c r="AY233" s="3" t="s">
        <v>121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80</v>
      </c>
      <c r="BK233" s="172" t="n">
        <f aca="false">ROUND(I233*H233,2)</f>
        <v>0</v>
      </c>
      <c r="BL233" s="3" t="s">
        <v>407</v>
      </c>
      <c r="BM233" s="171" t="s">
        <v>414</v>
      </c>
    </row>
    <row r="234" s="27" customFormat="true" ht="6.95" hidden="false" customHeight="true" outlineLevel="0" collapsed="false">
      <c r="A234" s="22"/>
      <c r="B234" s="44"/>
      <c r="C234" s="45"/>
      <c r="D234" s="45"/>
      <c r="E234" s="45"/>
      <c r="F234" s="45"/>
      <c r="G234" s="45"/>
      <c r="H234" s="45"/>
      <c r="I234" s="45"/>
      <c r="J234" s="45"/>
      <c r="K234" s="45"/>
      <c r="L234" s="23"/>
      <c r="M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</row>
  </sheetData>
  <autoFilter ref="C128:K233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2025-02-04T19:05:42Z</dcterms:created>
  <dc:creator>DESKTOP-VKVVR07\Eva</dc:creator>
  <dc:description/>
  <dc:language>cs-CZ</dc:language>
  <cp:lastModifiedBy/>
  <cp:lastPrinted>2025-02-04T20:16:34Z</cp:lastPrinted>
  <dcterms:modified xsi:type="dcterms:W3CDTF">2025-02-04T20:16:42Z</dcterms:modified>
  <cp:revision>1</cp:revision>
  <dc:subject/>
  <dc:title/>
</cp:coreProperties>
</file>